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7" activeTab="12"/>
  </bookViews>
  <sheets>
    <sheet name="Esercizio 1" sheetId="1" r:id="rId1"/>
    <sheet name="Esercizio 2" sheetId="2" r:id="rId2"/>
    <sheet name="Esercizio 3" sheetId="3" r:id="rId3"/>
    <sheet name="Esercizio 4" sheetId="4" r:id="rId4"/>
    <sheet name="Esercizio 5" sheetId="5" r:id="rId5"/>
    <sheet name="Esercizio 6" sheetId="6" r:id="rId6"/>
    <sheet name="Esercizio 7" sheetId="7" r:id="rId7"/>
    <sheet name="Esercizio 8" sheetId="8" r:id="rId8"/>
    <sheet name="Esercizio 9" sheetId="9" r:id="rId9"/>
    <sheet name="Esercizio 11" sheetId="10" r:id="rId10"/>
    <sheet name="Esercizio 12" sheetId="11" r:id="rId11"/>
    <sheet name="Esercizio 13" sheetId="12" r:id="rId12"/>
    <sheet name="Esercizio 15" sheetId="13" r:id="rId13"/>
  </sheets>
  <definedNames/>
  <calcPr fullCalcOnLoad="1"/>
</workbook>
</file>

<file path=xl/sharedStrings.xml><?xml version="1.0" encoding="utf-8"?>
<sst xmlns="http://schemas.openxmlformats.org/spreadsheetml/2006/main" count="497" uniqueCount="214">
  <si>
    <t>Parete in calcestruzzo</t>
  </si>
  <si>
    <t>L</t>
  </si>
  <si>
    <t>H</t>
  </si>
  <si>
    <t>s</t>
  </si>
  <si>
    <t>m</t>
  </si>
  <si>
    <t>cm</t>
  </si>
  <si>
    <t>DATI</t>
  </si>
  <si>
    <r>
      <t>T</t>
    </r>
    <r>
      <rPr>
        <vertAlign val="subscript"/>
        <sz val="11"/>
        <color indexed="8"/>
        <rFont val="Calibri"/>
        <family val="2"/>
      </rPr>
      <t>i</t>
    </r>
  </si>
  <si>
    <t>Q</t>
  </si>
  <si>
    <t>MJ</t>
  </si>
  <si>
    <t>°C</t>
  </si>
  <si>
    <t>(cessione di calore)</t>
  </si>
  <si>
    <t>CALCOLARE</t>
  </si>
  <si>
    <t>r</t>
  </si>
  <si>
    <t>c</t>
  </si>
  <si>
    <t>J/kgK</t>
  </si>
  <si>
    <r>
      <t>kg/m</t>
    </r>
    <r>
      <rPr>
        <vertAlign val="superscript"/>
        <sz val="11"/>
        <color indexed="8"/>
        <rFont val="Calibri"/>
        <family val="2"/>
      </rPr>
      <t>3</t>
    </r>
  </si>
  <si>
    <r>
      <t>a)  T</t>
    </r>
    <r>
      <rPr>
        <vertAlign val="subscript"/>
        <sz val="11"/>
        <color indexed="8"/>
        <rFont val="Calibri"/>
        <family val="2"/>
      </rPr>
      <t>f</t>
    </r>
  </si>
  <si>
    <r>
      <t>b)  T</t>
    </r>
    <r>
      <rPr>
        <vertAlign val="subscript"/>
        <sz val="11"/>
        <color indexed="8"/>
        <rFont val="Calibri"/>
        <family val="2"/>
      </rPr>
      <t>f</t>
    </r>
  </si>
  <si>
    <r>
      <t>se s</t>
    </r>
    <r>
      <rPr>
        <i/>
        <vertAlign val="subscript"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</rPr>
      <t xml:space="preserve"> = 2s</t>
    </r>
    <r>
      <rPr>
        <i/>
        <vertAlign val="subscript"/>
        <sz val="11"/>
        <color indexed="8"/>
        <rFont val="Calibri"/>
        <family val="2"/>
      </rPr>
      <t>a</t>
    </r>
  </si>
  <si>
    <r>
      <t>c)  T</t>
    </r>
    <r>
      <rPr>
        <vertAlign val="subscript"/>
        <sz val="11"/>
        <color indexed="8"/>
        <rFont val="Calibri"/>
        <family val="2"/>
      </rPr>
      <t>f</t>
    </r>
  </si>
  <si>
    <r>
      <rPr>
        <sz val="11"/>
        <color theme="1"/>
        <rFont val="Calibri"/>
        <family val="2"/>
      </rPr>
      <t>se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Symbol"/>
        <family val="1"/>
      </rPr>
      <t>r=</t>
    </r>
  </si>
  <si>
    <t>Q = mc (Tf-Ti)</t>
  </si>
  <si>
    <t>Q = mc (Tf-Ti)=</t>
  </si>
  <si>
    <t>V</t>
  </si>
  <si>
    <r>
      <t>m</t>
    </r>
    <r>
      <rPr>
        <vertAlign val="superscript"/>
        <sz val="11"/>
        <color indexed="8"/>
        <rFont val="Calibri"/>
        <family val="2"/>
      </rPr>
      <t>3</t>
    </r>
  </si>
  <si>
    <t>da cui</t>
  </si>
  <si>
    <t>T</t>
  </si>
  <si>
    <t>Tf =</t>
  </si>
  <si>
    <t>Ti+Q /(mc) =</t>
  </si>
  <si>
    <t>Caso a)</t>
  </si>
  <si>
    <t>Il volume della parete è</t>
  </si>
  <si>
    <t>La parete si configura come un sistema a pareti o contorno rigido e fisso</t>
  </si>
  <si>
    <t>Allora il Primo Principio della Termodinamica assume la seguente espressione, essendo il lavoro scambiato dal sistema L = 0: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</si>
  <si>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 = Q</t>
    </r>
  </si>
  <si>
    <t>Sapendo che :</t>
  </si>
  <si>
    <t>allora sarà</t>
  </si>
  <si>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U = C</t>
    </r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T = mc</t>
    </r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T</t>
    </r>
  </si>
  <si>
    <r>
      <t>mc</t>
    </r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T = Q</t>
    </r>
  </si>
  <si>
    <r>
      <t>Ti+Q/(</t>
    </r>
    <r>
      <rPr>
        <sz val="11"/>
        <color indexed="8"/>
        <rFont val="Symbol"/>
        <family val="1"/>
      </rPr>
      <t>r</t>
    </r>
    <r>
      <rPr>
        <sz val="11"/>
        <color theme="1"/>
        <rFont val="Calibri"/>
        <family val="2"/>
      </rPr>
      <t>Vc) =</t>
    </r>
  </si>
  <si>
    <t>Caso b)</t>
  </si>
  <si>
    <t>quindi</t>
  </si>
  <si>
    <r>
      <t>V = LHs</t>
    </r>
    <r>
      <rPr>
        <vertAlign val="subscript"/>
        <sz val="11"/>
        <color indexed="8"/>
        <rFont val="Calibri"/>
        <family val="2"/>
      </rPr>
      <t xml:space="preserve">b </t>
    </r>
    <r>
      <rPr>
        <sz val="11"/>
        <color theme="1"/>
        <rFont val="Calibri"/>
        <family val="2"/>
      </rPr>
      <t>=2V</t>
    </r>
    <r>
      <rPr>
        <vertAlign val="subscript"/>
        <sz val="11"/>
        <color indexed="8"/>
        <rFont val="Calibri"/>
        <family val="2"/>
      </rPr>
      <t>a</t>
    </r>
  </si>
  <si>
    <r>
      <t>s</t>
    </r>
    <r>
      <rPr>
        <vertAlign val="subscript"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</rPr>
      <t xml:space="preserve"> = 2s</t>
    </r>
    <r>
      <rPr>
        <vertAlign val="subscript"/>
        <sz val="11"/>
        <color indexed="8"/>
        <rFont val="Calibri"/>
        <family val="2"/>
      </rPr>
      <t>a</t>
    </r>
  </si>
  <si>
    <t xml:space="preserve">Si esegue lo stesso procedimento applicando il Primo Principio della Termodinamica </t>
  </si>
  <si>
    <t xml:space="preserve"> (Tf-Ti)</t>
  </si>
  <si>
    <t>Caso c)</t>
  </si>
  <si>
    <r>
      <t>20+(-80*10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</rPr>
      <t>)/(1800*3,5*880) =</t>
    </r>
  </si>
  <si>
    <r>
      <t>20+(-80*10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</rPr>
      <t>)/(1800*7*880) =</t>
    </r>
  </si>
  <si>
    <r>
      <t>20+(-80*10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</rPr>
      <t>)/(2500*3,5*880) =</t>
    </r>
  </si>
  <si>
    <t>Sia il volume che la densità termica influiscono sulla capacità della parete di scambiare calore, quindi sia di raffreddarsi che di riscaldarsi.</t>
  </si>
  <si>
    <t>Ossia la massa influisce sulla capacità termica del materiale (calcestruzzo)</t>
  </si>
  <si>
    <t>Pilastro in acciaio</t>
  </si>
  <si>
    <t>B</t>
  </si>
  <si>
    <r>
      <t>a) Q  affinchè  T</t>
    </r>
    <r>
      <rPr>
        <vertAlign val="subscript"/>
        <sz val="11"/>
        <color indexed="8"/>
        <rFont val="Calibri"/>
        <family val="2"/>
      </rPr>
      <t xml:space="preserve">f </t>
    </r>
    <r>
      <rPr>
        <sz val="11"/>
        <color theme="1"/>
        <rFont val="Calibri"/>
        <family val="2"/>
      </rPr>
      <t>= 25°C</t>
    </r>
  </si>
  <si>
    <r>
      <rPr>
        <sz val="11"/>
        <color indexed="8"/>
        <rFont val="Symbol"/>
        <family val="1"/>
      </rPr>
      <t>r</t>
    </r>
    <r>
      <rPr>
        <sz val="11"/>
        <color theme="1"/>
        <rFont val="Calibri"/>
        <family val="2"/>
      </rPr>
      <t>Vc (Tf-Ti) =</t>
    </r>
  </si>
  <si>
    <t>Il volume del pilastro è</t>
  </si>
  <si>
    <t>V=</t>
  </si>
  <si>
    <t>7820*0,12*460*[25-(-5)]=</t>
  </si>
  <si>
    <t>J</t>
  </si>
  <si>
    <t>2500*0,12*880*[25-(-5)]=</t>
  </si>
  <si>
    <t xml:space="preserve">Scaldabagno </t>
  </si>
  <si>
    <t>kJ/kgK</t>
  </si>
  <si>
    <t xml:space="preserve">Somministrando calore Q l'acqua si porta alla  temperatura Tf </t>
  </si>
  <si>
    <t xml:space="preserve">Somministrando calore Q il pilastro si porta alla  temperatura uniforme Tf </t>
  </si>
  <si>
    <r>
      <t>Q  affinchè  T</t>
    </r>
    <r>
      <rPr>
        <vertAlign val="subscript"/>
        <sz val="11"/>
        <color indexed="8"/>
        <rFont val="Calibri"/>
        <family val="2"/>
      </rPr>
      <t xml:space="preserve">f </t>
    </r>
    <r>
      <rPr>
        <sz val="11"/>
        <color theme="1"/>
        <rFont val="Calibri"/>
        <family val="2"/>
      </rPr>
      <t>= 50°C</t>
    </r>
  </si>
  <si>
    <t xml:space="preserve">b) Q  se il pilastro è realizzato in calcestruzzo </t>
  </si>
  <si>
    <t>sistema a pareti rigide e fisse</t>
  </si>
  <si>
    <t>l</t>
  </si>
  <si>
    <t>1000*0,06*4,18*(50-13)=</t>
  </si>
  <si>
    <t>kJ</t>
  </si>
  <si>
    <t>P</t>
  </si>
  <si>
    <t>Aria secca</t>
  </si>
  <si>
    <r>
      <t>p</t>
    </r>
    <r>
      <rPr>
        <vertAlign val="subscript"/>
        <sz val="11"/>
        <color indexed="8"/>
        <rFont val="Calibri"/>
        <family val="2"/>
      </rPr>
      <t>atm</t>
    </r>
  </si>
  <si>
    <t>a) Dopo quanto tempo si riduce la temperatura di 10°C</t>
  </si>
  <si>
    <t>b)  La potenza termica da erogare affinché T si mantenga costante</t>
  </si>
  <si>
    <t>La stanza si configura come un sistema a pareti o contorno rigido e fisso</t>
  </si>
  <si>
    <t>Per calcolare il  tempo necessario alla riduzione di temperatura pari a 10°C occorre riferirsi al concetto di potenza</t>
  </si>
  <si>
    <t>P = Q/t</t>
  </si>
  <si>
    <t>t = Q/P</t>
  </si>
  <si>
    <t>Note Q e P determiniamo t</t>
  </si>
  <si>
    <t>P è un dato del problema</t>
  </si>
  <si>
    <r>
      <t xml:space="preserve"> Q = mc</t>
    </r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 xml:space="preserve">T </t>
    </r>
  </si>
  <si>
    <t>kW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</si>
  <si>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T = (T</t>
    </r>
    <r>
      <rPr>
        <vertAlign val="subscript"/>
        <sz val="11"/>
        <color indexed="8"/>
        <rFont val="Calibri"/>
        <family val="2"/>
      </rPr>
      <t>f</t>
    </r>
    <r>
      <rPr>
        <sz val="11"/>
        <color theme="1"/>
        <rFont val="Calibri"/>
        <family val="2"/>
      </rPr>
      <t>-T</t>
    </r>
    <r>
      <rPr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>)</t>
    </r>
  </si>
  <si>
    <t>secondi</t>
  </si>
  <si>
    <t>ore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</si>
  <si>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T = (T</t>
    </r>
    <r>
      <rPr>
        <vertAlign val="subscript"/>
        <sz val="11"/>
        <color indexed="8"/>
        <rFont val="Calibri"/>
        <family val="2"/>
      </rPr>
      <t>f</t>
    </r>
    <r>
      <rPr>
        <sz val="11"/>
        <color theme="1"/>
        <rFont val="Calibri"/>
        <family val="2"/>
      </rPr>
      <t>-T</t>
    </r>
    <r>
      <rPr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>) =</t>
    </r>
  </si>
  <si>
    <t>R</t>
  </si>
  <si>
    <t>L'energia termica necessaria affinché la temperatura T dell'aria aumenti di 20°C</t>
  </si>
  <si>
    <t>massa aria secca</t>
  </si>
  <si>
    <t>Dall'equazione di stato dei gas perfetti</t>
  </si>
  <si>
    <t>pV = m RT</t>
  </si>
  <si>
    <t>m= pV/RT</t>
  </si>
  <si>
    <t>p</t>
  </si>
  <si>
    <t>Pa</t>
  </si>
  <si>
    <t>K</t>
  </si>
  <si>
    <t xml:space="preserve">pressione  </t>
  </si>
  <si>
    <t>temperatura</t>
  </si>
  <si>
    <t>Essendo</t>
  </si>
  <si>
    <t>kg</t>
  </si>
  <si>
    <t>incremento</t>
  </si>
  <si>
    <r>
      <t>Q</t>
    </r>
    <r>
      <rPr>
        <vertAlign val="subscript"/>
        <sz val="11"/>
        <color indexed="8"/>
        <rFont val="Calibri"/>
        <family val="2"/>
      </rPr>
      <t>1,2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</si>
  <si>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1,2</t>
    </r>
  </si>
  <si>
    <r>
      <t>L</t>
    </r>
    <r>
      <rPr>
        <vertAlign val="subscript"/>
        <sz val="11"/>
        <color indexed="8"/>
        <rFont val="Calibri"/>
        <family val="2"/>
      </rPr>
      <t>2,1</t>
    </r>
  </si>
  <si>
    <r>
      <t>L</t>
    </r>
    <r>
      <rPr>
        <vertAlign val="subscript"/>
        <sz val="11"/>
        <color indexed="8"/>
        <rFont val="Calibri"/>
        <family val="2"/>
      </rPr>
      <t>1,2</t>
    </r>
  </si>
  <si>
    <r>
      <t>Q</t>
    </r>
    <r>
      <rPr>
        <vertAlign val="subscript"/>
        <sz val="11"/>
        <color indexed="8"/>
        <rFont val="Calibri"/>
        <family val="2"/>
      </rPr>
      <t>2,1</t>
    </r>
  </si>
  <si>
    <t xml:space="preserve">Il sistema subisce due trasformazioni 1-2 e 2-1, ma lo stato di equilibrio iniziale coincide con quello finale, cioè parte dallo stato 1 per tornare in 1 </t>
  </si>
  <si>
    <t>Pertanto complessivamente non c'è variazione di energia interna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</si>
  <si>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= 0</t>
    </r>
  </si>
  <si>
    <t>ma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</si>
  <si>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= 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</si>
  <si>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1,2</t>
    </r>
    <r>
      <rPr>
        <sz val="11"/>
        <color theme="1"/>
        <rFont val="Calibri"/>
        <family val="2"/>
      </rPr>
      <t>+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2,2 </t>
    </r>
    <r>
      <rPr>
        <sz val="11"/>
        <color theme="1"/>
        <rFont val="Calibri"/>
        <family val="2"/>
      </rPr>
      <t>= 0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</si>
  <si>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1,2 </t>
    </r>
    <r>
      <rPr>
        <sz val="11"/>
        <color theme="1"/>
        <rFont val="Calibri"/>
        <family val="2"/>
      </rPr>
      <t>= Q</t>
    </r>
    <r>
      <rPr>
        <vertAlign val="subscript"/>
        <sz val="11"/>
        <color indexed="8"/>
        <rFont val="Calibri"/>
        <family val="2"/>
      </rPr>
      <t>1,2</t>
    </r>
    <r>
      <rPr>
        <sz val="11"/>
        <color theme="1"/>
        <rFont val="Calibri"/>
        <family val="2"/>
      </rPr>
      <t xml:space="preserve"> - L</t>
    </r>
    <r>
      <rPr>
        <vertAlign val="subscript"/>
        <sz val="11"/>
        <color indexed="8"/>
        <rFont val="Calibri"/>
        <family val="2"/>
      </rPr>
      <t>1,2</t>
    </r>
  </si>
  <si>
    <t>180-100</t>
  </si>
  <si>
    <r>
      <t xml:space="preserve"> L</t>
    </r>
    <r>
      <rPr>
        <vertAlign val="subscript"/>
        <sz val="11"/>
        <color indexed="8"/>
        <rFont val="Calibri"/>
        <family val="2"/>
      </rPr>
      <t>1,2</t>
    </r>
    <r>
      <rPr>
        <sz val="11"/>
        <color theme="1"/>
        <rFont val="Calibri"/>
        <family val="2"/>
      </rPr>
      <t>= Q</t>
    </r>
    <r>
      <rPr>
        <vertAlign val="subscript"/>
        <sz val="11"/>
        <color indexed="8"/>
        <rFont val="Calibri"/>
        <family val="2"/>
      </rPr>
      <t>1,2</t>
    </r>
    <r>
      <rPr>
        <sz val="11"/>
        <color theme="1"/>
        <rFont val="Calibri"/>
        <family val="2"/>
      </rPr>
      <t xml:space="preserve">-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1,2</t>
    </r>
    <r>
      <rPr>
        <sz val="11"/>
        <color theme="1"/>
        <rFont val="Calibri"/>
        <family val="2"/>
      </rPr>
      <t>=</t>
    </r>
  </si>
  <si>
    <r>
      <t xml:space="preserve"> Q</t>
    </r>
    <r>
      <rPr>
        <vertAlign val="subscript"/>
        <sz val="11"/>
        <color indexed="8"/>
        <rFont val="Calibri"/>
        <family val="2"/>
      </rPr>
      <t>2,1</t>
    </r>
    <r>
      <rPr>
        <sz val="11"/>
        <color theme="1"/>
        <rFont val="Calibri"/>
        <family val="2"/>
      </rPr>
      <t xml:space="preserve">=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2,1</t>
    </r>
    <r>
      <rPr>
        <sz val="11"/>
        <color theme="1"/>
        <rFont val="Calibri"/>
        <family val="2"/>
      </rPr>
      <t xml:space="preserve">  + L</t>
    </r>
    <r>
      <rPr>
        <vertAlign val="subscript"/>
        <sz val="11"/>
        <color indexed="8"/>
        <rFont val="Calibri"/>
        <family val="2"/>
      </rPr>
      <t>2,1</t>
    </r>
  </si>
  <si>
    <t xml:space="preserve">Ricordando che 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</si>
  <si>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2,1 </t>
    </r>
    <r>
      <rPr>
        <sz val="11"/>
        <color theme="1"/>
        <rFont val="Calibri"/>
        <family val="2"/>
      </rPr>
      <t>=</t>
    </r>
  </si>
  <si>
    <r>
      <t xml:space="preserve">-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1,2</t>
    </r>
  </si>
  <si>
    <r>
      <t xml:space="preserve"> Q</t>
    </r>
    <r>
      <rPr>
        <vertAlign val="subscript"/>
        <sz val="11"/>
        <color indexed="8"/>
        <rFont val="Calibri"/>
        <family val="2"/>
      </rPr>
      <t>2,1</t>
    </r>
    <r>
      <rPr>
        <sz val="11"/>
        <color theme="1"/>
        <rFont val="Calibri"/>
        <family val="2"/>
      </rPr>
      <t xml:space="preserve">=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2,1</t>
    </r>
    <r>
      <rPr>
        <sz val="11"/>
        <color theme="1"/>
        <rFont val="Calibri"/>
        <family val="2"/>
      </rPr>
      <t xml:space="preserve">  + L</t>
    </r>
    <r>
      <rPr>
        <vertAlign val="subscript"/>
        <sz val="11"/>
        <color indexed="8"/>
        <rFont val="Calibri"/>
        <family val="2"/>
      </rPr>
      <t xml:space="preserve">2,1 </t>
    </r>
    <r>
      <rPr>
        <sz val="11"/>
        <color theme="1"/>
        <rFont val="Calibri"/>
        <family val="2"/>
      </rPr>
      <t>=</t>
    </r>
  </si>
  <si>
    <t>Il sistema si raffredda</t>
  </si>
  <si>
    <t>Il sistema si espande</t>
  </si>
  <si>
    <t>Verifica</t>
  </si>
  <si>
    <t>Trattandosi di trasformazione ciclica</t>
  </si>
  <si>
    <t>Q = L</t>
  </si>
  <si>
    <r>
      <t xml:space="preserve"> L</t>
    </r>
    <r>
      <rPr>
        <vertAlign val="subscript"/>
        <sz val="11"/>
        <color indexed="8"/>
        <rFont val="Calibri"/>
        <family val="2"/>
      </rPr>
      <t>1,2</t>
    </r>
    <r>
      <rPr>
        <sz val="11"/>
        <color theme="1"/>
        <rFont val="Calibri"/>
        <family val="2"/>
      </rPr>
      <t xml:space="preserve">  + L</t>
    </r>
    <r>
      <rPr>
        <vertAlign val="subscript"/>
        <sz val="11"/>
        <color indexed="8"/>
        <rFont val="Calibri"/>
        <family val="2"/>
      </rPr>
      <t xml:space="preserve">2,1 </t>
    </r>
  </si>
  <si>
    <r>
      <t xml:space="preserve"> Q</t>
    </r>
    <r>
      <rPr>
        <vertAlign val="subscript"/>
        <sz val="11"/>
        <color indexed="8"/>
        <rFont val="Calibri"/>
        <family val="2"/>
      </rPr>
      <t>1,2</t>
    </r>
    <r>
      <rPr>
        <sz val="11"/>
        <color theme="1"/>
        <rFont val="Calibri"/>
        <family val="2"/>
      </rPr>
      <t xml:space="preserve"> + Q</t>
    </r>
    <r>
      <rPr>
        <vertAlign val="subscript"/>
        <sz val="11"/>
        <color indexed="8"/>
        <rFont val="Calibri"/>
        <family val="2"/>
      </rPr>
      <t xml:space="preserve">2,1 </t>
    </r>
    <r>
      <rPr>
        <sz val="11"/>
        <color theme="1"/>
        <rFont val="Calibri"/>
        <family val="2"/>
      </rPr>
      <t>=</t>
    </r>
  </si>
  <si>
    <t xml:space="preserve">dall'ambiente al sistema </t>
  </si>
  <si>
    <t>dal sistema all'ambiente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</si>
  <si>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= Q-L</t>
    </r>
  </si>
  <si>
    <t>a) Q</t>
  </si>
  <si>
    <t>L'</t>
  </si>
  <si>
    <t>b) Q'</t>
  </si>
  <si>
    <r>
      <t>Q =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+L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</si>
  <si>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</si>
  <si>
    <t>Applico il primo principio della termodinamica alla trasformazione 1-2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</si>
  <si>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= Q'-L'</t>
    </r>
  </si>
  <si>
    <r>
      <t>Q' =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+L'</t>
    </r>
  </si>
  <si>
    <t>Il sistema si riscalda</t>
  </si>
  <si>
    <t>grammi di ossigeno</t>
  </si>
  <si>
    <r>
      <t>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/kg</t>
    </r>
  </si>
  <si>
    <t>D</t>
  </si>
  <si>
    <r>
      <rPr>
        <sz val="11"/>
        <color theme="1"/>
        <rFont val="Calibri"/>
        <family val="2"/>
      </rPr>
      <t>v</t>
    </r>
    <r>
      <rPr>
        <vertAlign val="subscript"/>
        <sz val="11"/>
        <color indexed="8"/>
        <rFont val="Calibri"/>
        <family val="2"/>
      </rPr>
      <t>1</t>
    </r>
  </si>
  <si>
    <r>
      <rPr>
        <sz val="11"/>
        <color theme="1"/>
        <rFont val="Calibri"/>
        <family val="2"/>
      </rPr>
      <t>v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=1/3v</t>
    </r>
    <r>
      <rPr>
        <vertAlign val="subscript"/>
        <sz val="11"/>
        <color indexed="8"/>
        <rFont val="Calibri"/>
        <family val="2"/>
      </rPr>
      <t>1</t>
    </r>
  </si>
  <si>
    <t>F</t>
  </si>
  <si>
    <t>N</t>
  </si>
  <si>
    <t>Area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</si>
  <si>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V=m(v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-v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)</t>
    </r>
  </si>
  <si>
    <r>
      <t>L=p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V=p</t>
    </r>
    <r>
      <rPr>
        <sz val="11"/>
        <color indexed="8"/>
        <rFont val="Symbol"/>
        <family val="1"/>
      </rPr>
      <t xml:space="preserve"> </t>
    </r>
    <r>
      <rPr>
        <sz val="11"/>
        <color theme="1"/>
        <rFont val="Calibri"/>
        <family val="2"/>
      </rPr>
      <t>m(v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-v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)</t>
    </r>
  </si>
  <si>
    <t>Mp</t>
  </si>
  <si>
    <r>
      <t>M</t>
    </r>
    <r>
      <rPr>
        <vertAlign val="subscript"/>
        <sz val="11"/>
        <color indexed="8"/>
        <rFont val="Calibri"/>
        <family val="2"/>
      </rPr>
      <t xml:space="preserve">p </t>
    </r>
    <r>
      <rPr>
        <sz val="11"/>
        <color theme="1"/>
        <rFont val="Calibri"/>
        <family val="2"/>
      </rPr>
      <t>g</t>
    </r>
  </si>
  <si>
    <r>
      <rPr>
        <sz val="11"/>
        <color indexed="8"/>
        <rFont val="Symbol"/>
        <family val="1"/>
      </rPr>
      <t>p</t>
    </r>
    <r>
      <rPr>
        <sz val="11"/>
        <color theme="1"/>
        <rFont val="Calibri"/>
        <family val="2"/>
      </rPr>
      <t>D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/4</t>
    </r>
  </si>
  <si>
    <r>
      <t>m</t>
    </r>
    <r>
      <rPr>
        <vertAlign val="superscript"/>
        <sz val="11"/>
        <color indexed="8"/>
        <rFont val="Calibri"/>
        <family val="2"/>
      </rPr>
      <t>2</t>
    </r>
  </si>
  <si>
    <r>
      <t>M</t>
    </r>
    <r>
      <rPr>
        <vertAlign val="subscript"/>
        <sz val="11"/>
        <color indexed="8"/>
        <rFont val="Calibri"/>
        <family val="2"/>
      </rPr>
      <t xml:space="preserve">p </t>
    </r>
    <r>
      <rPr>
        <sz val="11"/>
        <color theme="1"/>
        <rFont val="Calibri"/>
        <family val="2"/>
      </rPr>
      <t>g/</t>
    </r>
    <r>
      <rPr>
        <sz val="11"/>
        <color indexed="8"/>
        <rFont val="Symbol"/>
        <family val="1"/>
      </rPr>
      <t>p</t>
    </r>
    <r>
      <rPr>
        <sz val="11"/>
        <color theme="1"/>
        <rFont val="Calibri"/>
        <family val="2"/>
      </rPr>
      <t>D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/4</t>
    </r>
  </si>
  <si>
    <r>
      <t>p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= F/Ap</t>
    </r>
  </si>
  <si>
    <r>
      <t>p</t>
    </r>
    <r>
      <rPr>
        <vertAlign val="subscript"/>
        <sz val="11"/>
        <color indexed="8"/>
        <rFont val="Calibri"/>
        <family val="2"/>
      </rPr>
      <t>t</t>
    </r>
  </si>
  <si>
    <r>
      <t>p</t>
    </r>
    <r>
      <rPr>
        <vertAlign val="subscript"/>
        <sz val="11"/>
        <color indexed="8"/>
        <rFont val="Calibri"/>
        <family val="2"/>
      </rPr>
      <t>atm</t>
    </r>
    <r>
      <rPr>
        <sz val="11"/>
        <color theme="1"/>
        <rFont val="Calibri"/>
        <family val="2"/>
      </rPr>
      <t>+p</t>
    </r>
    <r>
      <rPr>
        <vertAlign val="subscript"/>
        <sz val="11"/>
        <color indexed="8"/>
        <rFont val="Calibri"/>
        <family val="2"/>
      </rPr>
      <t>1</t>
    </r>
  </si>
  <si>
    <r>
      <rPr>
        <sz val="11"/>
        <color theme="1"/>
        <rFont val="Calibri"/>
        <family val="2"/>
      </rPr>
      <t>p</t>
    </r>
    <r>
      <rPr>
        <vertAlign val="subscript"/>
        <sz val="11"/>
        <color indexed="8"/>
        <rFont val="Calibri"/>
        <family val="2"/>
      </rPr>
      <t>atm</t>
    </r>
  </si>
  <si>
    <t>kg di ossigeno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</si>
  <si>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</si>
  <si>
    <t xml:space="preserve">Applico il primo principio della termodinamica </t>
  </si>
  <si>
    <t>L =0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</si>
  <si>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 xml:space="preserve">u =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U/m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</si>
  <si>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 xml:space="preserve">U = </t>
    </r>
  </si>
  <si>
    <t>J/kg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</si>
  <si>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V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</si>
  <si>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h</t>
    </r>
  </si>
  <si>
    <t>L/F</t>
  </si>
  <si>
    <t>A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</si>
  <si>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h A</t>
    </r>
  </si>
  <si>
    <t xml:space="preserve">Calcolo l'area della supeficie del pistone su cui agisce la forza F </t>
  </si>
  <si>
    <t>Calcolo lo spostamento del pistone (variazione di altezza del gas contenuto nel cilindro), come rapporto tra lavoro e forza</t>
  </si>
  <si>
    <t xml:space="preserve">Calcolo la variazione di volume come prodotto dell'area della superficie del pistone e dello spostamento </t>
  </si>
  <si>
    <t>La forza che agisce sul cilindro è la forza peso di massa Mp sul pistone:</t>
  </si>
  <si>
    <t>Calcolo l'area della superficie del pistone su cui agisce F</t>
  </si>
  <si>
    <t>Alla forza F corrisonde la pressione p1 pari a:</t>
  </si>
  <si>
    <t>Sul sistema la pressione totale sarà la somma della pressione atmosferica e della pressione indotta da Mp</t>
  </si>
  <si>
    <t>Il volume si riduce della quantità:</t>
  </si>
  <si>
    <t>Il lavoro compiuto sul sistema è:</t>
  </si>
  <si>
    <t>b)  La potenza termica da erogare affinché T si mantenga costante cioè affinchè:</t>
  </si>
  <si>
    <t>sarà P = 2kW</t>
  </si>
  <si>
    <t>ossia sarà uguale alla potenza che l'ambiente disperde verso l'esterno in modo da garantire che la temperatura rimanga uguale a Ti = 22°C</t>
  </si>
  <si>
    <t>Esercizio n.1</t>
  </si>
  <si>
    <t>Esercizio n.2</t>
  </si>
  <si>
    <t>Esercizio n.3</t>
  </si>
  <si>
    <t>Esercizio n.4</t>
  </si>
  <si>
    <t>Esercizio n.5</t>
  </si>
  <si>
    <t>Esercizio n.7</t>
  </si>
  <si>
    <t>Esercizio n.8</t>
  </si>
  <si>
    <t>Esercizio n.12</t>
  </si>
  <si>
    <t>Esercizio n.13</t>
  </si>
  <si>
    <t>Esercizio n.15</t>
  </si>
  <si>
    <t>Esercizio n.6</t>
  </si>
  <si>
    <r>
      <t>Q</t>
    </r>
    <r>
      <rPr>
        <vertAlign val="subscript"/>
        <sz val="11"/>
        <color indexed="8"/>
        <rFont val="Calibri"/>
        <family val="2"/>
      </rPr>
      <t>u</t>
    </r>
  </si>
  <si>
    <r>
      <t>L</t>
    </r>
    <r>
      <rPr>
        <vertAlign val="subscript"/>
        <sz val="11"/>
        <color indexed="8"/>
        <rFont val="Calibri"/>
        <family val="2"/>
      </rPr>
      <t>u</t>
    </r>
  </si>
  <si>
    <r>
      <t>Q</t>
    </r>
    <r>
      <rPr>
        <vertAlign val="subscript"/>
        <sz val="11"/>
        <color indexed="8"/>
        <rFont val="Calibri"/>
        <family val="2"/>
      </rPr>
      <t>e</t>
    </r>
  </si>
  <si>
    <t xml:space="preserve">Applico il primo principio della termodinamica alla trasformazione </t>
  </si>
  <si>
    <t>Esercizio n.9</t>
  </si>
  <si>
    <t>Esercizio n.11</t>
  </si>
  <si>
    <r>
      <rPr>
        <sz val="11"/>
        <color theme="1"/>
        <rFont val="Calibri"/>
        <family val="2"/>
      </rPr>
      <t>V</t>
    </r>
    <r>
      <rPr>
        <vertAlign val="subscript"/>
        <sz val="11"/>
        <color indexed="8"/>
        <rFont val="Calibri"/>
        <family val="2"/>
      </rPr>
      <t>i</t>
    </r>
  </si>
  <si>
    <r>
      <t>cm</t>
    </r>
    <r>
      <rPr>
        <vertAlign val="superscript"/>
        <sz val="11"/>
        <color indexed="8"/>
        <rFont val="Calibri"/>
        <family val="2"/>
      </rPr>
      <t>3</t>
    </r>
  </si>
  <si>
    <r>
      <rPr>
        <sz val="11"/>
        <color theme="1"/>
        <rFont val="Calibri"/>
        <family val="2"/>
      </rPr>
      <t>V</t>
    </r>
    <r>
      <rPr>
        <vertAlign val="subscript"/>
        <sz val="11"/>
        <color indexed="8"/>
        <rFont val="Calibri"/>
        <family val="2"/>
      </rPr>
      <t>f</t>
    </r>
  </si>
  <si>
    <r>
      <rPr>
        <sz val="11"/>
        <color theme="1"/>
        <rFont val="Calibri"/>
        <family val="2"/>
      </rPr>
      <t>0.6*V</t>
    </r>
    <r>
      <rPr>
        <vertAlign val="subscript"/>
        <sz val="11"/>
        <color indexed="8"/>
        <rFont val="Calibri"/>
        <family val="2"/>
      </rPr>
      <t>i</t>
    </r>
  </si>
  <si>
    <r>
      <t>cm</t>
    </r>
    <r>
      <rPr>
        <vertAlign val="superscript"/>
        <sz val="11"/>
        <color indexed="8"/>
        <rFont val="Calibri"/>
        <family val="2"/>
      </rPr>
      <t>2</t>
    </r>
  </si>
  <si>
    <r>
      <t>N/m</t>
    </r>
    <r>
      <rPr>
        <vertAlign val="superscript"/>
        <sz val="11"/>
        <color indexed="8"/>
        <rFont val="Calibri"/>
        <family val="2"/>
      </rPr>
      <t>2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</si>
  <si>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 xml:space="preserve">V,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x</t>
    </r>
  </si>
  <si>
    <t>Alla forza F corrisonde la pressione p pari a:</t>
  </si>
  <si>
    <r>
      <t>p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= F/A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</si>
  <si>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V= V</t>
    </r>
    <r>
      <rPr>
        <vertAlign val="subscript"/>
        <sz val="11"/>
        <color indexed="8"/>
        <rFont val="Calibri"/>
        <family val="2"/>
      </rPr>
      <t>f</t>
    </r>
    <r>
      <rPr>
        <sz val="11"/>
        <color theme="1"/>
        <rFont val="Calibri"/>
        <family val="2"/>
      </rPr>
      <t>-V</t>
    </r>
    <r>
      <rPr>
        <vertAlign val="subscript"/>
        <sz val="11"/>
        <color indexed="8"/>
        <rFont val="Calibri"/>
        <family val="2"/>
      </rPr>
      <t>i</t>
    </r>
  </si>
  <si>
    <r>
      <t>L=p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V=p</t>
    </r>
    <r>
      <rPr>
        <sz val="11"/>
        <color indexed="8"/>
        <rFont val="Symbol"/>
        <family val="1"/>
      </rPr>
      <t xml:space="preserve"> </t>
    </r>
    <r>
      <rPr>
        <sz val="11"/>
        <color theme="1"/>
        <rFont val="Calibri"/>
        <family val="2"/>
      </rPr>
      <t>(V</t>
    </r>
    <r>
      <rPr>
        <vertAlign val="subscript"/>
        <sz val="11"/>
        <color indexed="8"/>
        <rFont val="Calibri"/>
        <family val="2"/>
      </rPr>
      <t>f</t>
    </r>
    <r>
      <rPr>
        <sz val="11"/>
        <color theme="1"/>
        <rFont val="Calibri"/>
        <family val="2"/>
      </rPr>
      <t>-V</t>
    </r>
    <r>
      <rPr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>)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</si>
  <si>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V= A*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x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</si>
  <si>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 xml:space="preserve">x=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V/A</t>
    </r>
  </si>
  <si>
    <t>8 cm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</si>
</sst>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vertAlign val="subscript"/>
      <sz val="11"/>
      <color indexed="8"/>
      <name val="Calibri"/>
      <family val="2"/>
    </font>
    <font>
      <sz val="11"/>
      <color indexed="8"/>
      <name val="Symbol"/>
      <family val="1"/>
    </font>
    <font>
      <sz val="11"/>
      <color indexed="8"/>
      <name val="Arial"/>
      <family val="2"/>
    </font>
    <font>
      <b/>
      <sz val="11"/>
      <color indexed="8"/>
      <name val="Symbol"/>
      <family val="1"/>
    </font>
    <font>
      <b/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Symbol"/>
      <family val="1"/>
    </font>
    <font>
      <b/>
      <i/>
      <sz val="11"/>
      <color theme="1"/>
      <name val="Calibri"/>
      <family val="2"/>
    </font>
    <font>
      <vertAlign val="subscript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8" fillId="0" borderId="0" xfId="0" applyFont="1" applyAlignment="1">
      <alignment horizontal="right"/>
    </xf>
    <xf numFmtId="2" fontId="38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42" fillId="0" borderId="0" xfId="0" applyFont="1" applyAlignment="1">
      <alignment/>
    </xf>
    <xf numFmtId="0" fontId="38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3" fillId="0" borderId="0" xfId="0" applyFont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zoomScale="110" zoomScaleNormal="110" zoomScalePageLayoutView="0" workbookViewId="0" topLeftCell="A29">
      <selection activeCell="C26" sqref="C26"/>
    </sheetView>
  </sheetViews>
  <sheetFormatPr defaultColWidth="9.140625" defaultRowHeight="15"/>
  <cols>
    <col min="1" max="1" width="13.57421875" style="0" customWidth="1"/>
    <col min="2" max="2" width="16.421875" style="0" customWidth="1"/>
    <col min="3" max="4" width="11.140625" style="0" customWidth="1"/>
    <col min="5" max="5" width="12.00390625" style="0" customWidth="1"/>
    <col min="6" max="6" width="12.140625" style="0" customWidth="1"/>
    <col min="7" max="7" width="28.140625" style="0" bestFit="1" customWidth="1"/>
    <col min="8" max="8" width="8.57421875" style="0" customWidth="1"/>
  </cols>
  <sheetData>
    <row r="1" ht="15">
      <c r="A1" t="s">
        <v>183</v>
      </c>
    </row>
    <row r="2" ht="15">
      <c r="A2" s="1" t="s">
        <v>0</v>
      </c>
    </row>
    <row r="3" ht="15">
      <c r="A3" t="s">
        <v>6</v>
      </c>
    </row>
    <row r="4" spans="1:3" ht="17.25">
      <c r="A4" s="2" t="s">
        <v>13</v>
      </c>
      <c r="B4">
        <v>1800</v>
      </c>
      <c r="C4" t="s">
        <v>16</v>
      </c>
    </row>
    <row r="5" spans="1:3" ht="15">
      <c r="A5" t="s">
        <v>14</v>
      </c>
      <c r="B5">
        <v>880</v>
      </c>
      <c r="C5" t="s">
        <v>15</v>
      </c>
    </row>
    <row r="6" spans="1:3" ht="15">
      <c r="A6" t="s">
        <v>1</v>
      </c>
      <c r="B6">
        <v>5</v>
      </c>
      <c r="C6" t="s">
        <v>4</v>
      </c>
    </row>
    <row r="7" spans="1:4" ht="15">
      <c r="A7" t="s">
        <v>2</v>
      </c>
      <c r="B7">
        <v>3.5</v>
      </c>
      <c r="C7" t="s">
        <v>4</v>
      </c>
      <c r="D7" t="s">
        <v>31</v>
      </c>
    </row>
    <row r="8" spans="1:6" ht="17.25">
      <c r="A8" t="s">
        <v>3</v>
      </c>
      <c r="B8">
        <f>20/100</f>
        <v>0.2</v>
      </c>
      <c r="C8" t="s">
        <v>4</v>
      </c>
      <c r="D8" s="3" t="s">
        <v>24</v>
      </c>
      <c r="E8">
        <f>B6*B7*B8</f>
        <v>3.5</v>
      </c>
      <c r="F8" t="s">
        <v>25</v>
      </c>
    </row>
    <row r="9" spans="1:3" ht="18">
      <c r="A9" t="s">
        <v>7</v>
      </c>
      <c r="B9">
        <v>20</v>
      </c>
      <c r="C9" t="s">
        <v>10</v>
      </c>
    </row>
    <row r="10" spans="1:6" ht="15">
      <c r="A10" t="s">
        <v>8</v>
      </c>
      <c r="B10">
        <v>80</v>
      </c>
      <c r="C10" t="s">
        <v>9</v>
      </c>
      <c r="D10" t="s">
        <v>11</v>
      </c>
      <c r="F10">
        <f>B10*1000000</f>
        <v>80000000</v>
      </c>
    </row>
    <row r="12" ht="15">
      <c r="A12" s="1" t="s">
        <v>12</v>
      </c>
    </row>
    <row r="13" ht="18">
      <c r="A13" t="s">
        <v>17</v>
      </c>
    </row>
    <row r="14" spans="1:4" ht="18">
      <c r="A14" t="s">
        <v>18</v>
      </c>
      <c r="B14" s="3" t="s">
        <v>19</v>
      </c>
      <c r="C14" s="5">
        <v>0.4</v>
      </c>
      <c r="D14" t="s">
        <v>4</v>
      </c>
    </row>
    <row r="15" spans="1:4" ht="18.75">
      <c r="A15" t="s">
        <v>20</v>
      </c>
      <c r="B15" s="4" t="s">
        <v>21</v>
      </c>
      <c r="C15" s="5">
        <v>2500</v>
      </c>
      <c r="D15" t="s">
        <v>16</v>
      </c>
    </row>
    <row r="17" ht="15">
      <c r="A17" t="s">
        <v>30</v>
      </c>
    </row>
    <row r="19" ht="15">
      <c r="A19" t="s">
        <v>32</v>
      </c>
    </row>
    <row r="20" ht="15">
      <c r="A20" t="s">
        <v>33</v>
      </c>
    </row>
    <row r="22" ht="15">
      <c r="A22" t="s">
        <v>34</v>
      </c>
    </row>
    <row r="24" spans="1:4" ht="15">
      <c r="A24" t="s">
        <v>35</v>
      </c>
      <c r="B24" s="6" t="s">
        <v>37</v>
      </c>
      <c r="C24" s="3" t="s">
        <v>36</v>
      </c>
      <c r="D24" s="6" t="s">
        <v>38</v>
      </c>
    </row>
    <row r="25" spans="2:4" ht="15">
      <c r="B25" s="6"/>
      <c r="C25" s="3"/>
      <c r="D25" s="6"/>
    </row>
    <row r="26" spans="1:9" ht="17.25">
      <c r="A26" t="s">
        <v>22</v>
      </c>
      <c r="C26" t="s">
        <v>26</v>
      </c>
      <c r="D26" s="3" t="s">
        <v>28</v>
      </c>
      <c r="E26" t="s">
        <v>29</v>
      </c>
      <c r="F26" t="s">
        <v>39</v>
      </c>
      <c r="G26" t="s">
        <v>47</v>
      </c>
      <c r="H26" s="7">
        <f>B9-F10/(B4*B5*E8)</f>
        <v>5.569985569985571</v>
      </c>
      <c r="I26" s="1" t="s">
        <v>10</v>
      </c>
    </row>
    <row r="28" spans="1:9" ht="15">
      <c r="A28" t="s">
        <v>40</v>
      </c>
      <c r="G28" s="3" t="s">
        <v>45</v>
      </c>
      <c r="H28">
        <f>-F10/(1800*3.5*880)</f>
        <v>-14.43001443001443</v>
      </c>
      <c r="I28" t="s">
        <v>10</v>
      </c>
    </row>
    <row r="29" spans="1:3" ht="18">
      <c r="A29" s="8" t="s">
        <v>43</v>
      </c>
      <c r="B29">
        <f>B8*2</f>
        <v>0.4</v>
      </c>
      <c r="C29" t="s">
        <v>4</v>
      </c>
    </row>
    <row r="30" ht="15">
      <c r="A30" t="s">
        <v>41</v>
      </c>
    </row>
    <row r="31" spans="1:3" ht="18.75">
      <c r="A31" t="s">
        <v>42</v>
      </c>
      <c r="B31">
        <f>2*E8</f>
        <v>7</v>
      </c>
      <c r="C31" t="s">
        <v>25</v>
      </c>
    </row>
    <row r="33" ht="15">
      <c r="A33" t="s">
        <v>44</v>
      </c>
    </row>
    <row r="35" spans="1:9" ht="17.25">
      <c r="A35" t="s">
        <v>22</v>
      </c>
      <c r="C35" t="s">
        <v>26</v>
      </c>
      <c r="D35" s="3" t="s">
        <v>28</v>
      </c>
      <c r="E35" t="s">
        <v>29</v>
      </c>
      <c r="F35" t="s">
        <v>39</v>
      </c>
      <c r="G35" t="s">
        <v>48</v>
      </c>
      <c r="H35" s="7">
        <f>B9-F10/(B4*B31*B5)</f>
        <v>12.784992784992784</v>
      </c>
      <c r="I35" s="1" t="s">
        <v>10</v>
      </c>
    </row>
    <row r="37" spans="7:9" ht="15">
      <c r="G37" s="3" t="s">
        <v>45</v>
      </c>
      <c r="H37">
        <f>-F10/(7*880*1800)</f>
        <v>-7.215007215007215</v>
      </c>
      <c r="I37" t="s">
        <v>10</v>
      </c>
    </row>
    <row r="40" ht="15">
      <c r="A40" t="s">
        <v>46</v>
      </c>
    </row>
    <row r="41" ht="15">
      <c r="A41" t="s">
        <v>44</v>
      </c>
    </row>
    <row r="43" spans="1:9" ht="17.25">
      <c r="A43" t="s">
        <v>22</v>
      </c>
      <c r="C43" t="s">
        <v>26</v>
      </c>
      <c r="D43" s="3" t="s">
        <v>28</v>
      </c>
      <c r="E43" t="s">
        <v>29</v>
      </c>
      <c r="F43" t="s">
        <v>39</v>
      </c>
      <c r="G43" t="s">
        <v>49</v>
      </c>
      <c r="H43" s="1">
        <f>B9-F10/(C15*E8*B5)</f>
        <v>9.61038961038961</v>
      </c>
      <c r="I43" s="1" t="s">
        <v>10</v>
      </c>
    </row>
    <row r="45" spans="7:8" ht="15">
      <c r="G45" s="3" t="s">
        <v>45</v>
      </c>
      <c r="H45">
        <f>-F10/(C15*E8*B5)</f>
        <v>-10.38961038961039</v>
      </c>
    </row>
    <row r="47" ht="15">
      <c r="A47" t="s">
        <v>50</v>
      </c>
    </row>
    <row r="48" ht="15">
      <c r="A48" t="s">
        <v>51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4">
      <selection activeCell="G14" sqref="G14:J1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421875" style="0" customWidth="1"/>
    <col min="4" max="4" width="11.140625" style="0" customWidth="1"/>
    <col min="5" max="5" width="12.00390625" style="0" customWidth="1"/>
    <col min="6" max="6" width="12.140625" style="0" customWidth="1"/>
    <col min="7" max="7" width="28.140625" style="0" bestFit="1" customWidth="1"/>
    <col min="8" max="8" width="8.57421875" style="0" customWidth="1"/>
  </cols>
  <sheetData>
    <row r="1" ht="15">
      <c r="A1" s="1" t="s">
        <v>199</v>
      </c>
    </row>
    <row r="2" ht="15">
      <c r="A2" s="1" t="s">
        <v>6</v>
      </c>
    </row>
    <row r="3" spans="1:5" ht="18.75">
      <c r="A3" s="13" t="s">
        <v>200</v>
      </c>
      <c r="B3">
        <v>6000</v>
      </c>
      <c r="C3" t="s">
        <v>201</v>
      </c>
      <c r="D3">
        <f>B3/1000000</f>
        <v>0.006</v>
      </c>
      <c r="E3" t="s">
        <v>25</v>
      </c>
    </row>
    <row r="4" spans="1:5" ht="18.75">
      <c r="A4" s="13" t="s">
        <v>202</v>
      </c>
      <c r="B4" s="17" t="s">
        <v>203</v>
      </c>
      <c r="C4">
        <f>0.6*B3</f>
        <v>3600</v>
      </c>
      <c r="D4">
        <f>C4/1000000</f>
        <v>0.0036</v>
      </c>
      <c r="E4" t="s">
        <v>25</v>
      </c>
    </row>
    <row r="5" spans="1:5" ht="17.25">
      <c r="A5" t="s">
        <v>169</v>
      </c>
      <c r="B5">
        <v>300</v>
      </c>
      <c r="C5" t="s">
        <v>204</v>
      </c>
      <c r="D5">
        <f>B5/10000</f>
        <v>0.03</v>
      </c>
      <c r="E5" t="s">
        <v>153</v>
      </c>
    </row>
    <row r="6" spans="1:3" ht="15">
      <c r="A6" t="s">
        <v>145</v>
      </c>
      <c r="B6">
        <v>30</v>
      </c>
      <c r="C6" t="s">
        <v>146</v>
      </c>
    </row>
    <row r="9" ht="15">
      <c r="A9" s="1" t="s">
        <v>12</v>
      </c>
    </row>
    <row r="10" ht="15">
      <c r="A10" t="s">
        <v>206</v>
      </c>
    </row>
    <row r="11" ht="15">
      <c r="E11" s="3"/>
    </row>
    <row r="13" ht="15">
      <c r="A13" t="s">
        <v>207</v>
      </c>
    </row>
    <row r="14" spans="1:4" ht="18.75">
      <c r="A14" t="s">
        <v>208</v>
      </c>
      <c r="B14">
        <f>B6/D5</f>
        <v>1000</v>
      </c>
      <c r="C14" t="s">
        <v>205</v>
      </c>
      <c r="D14" t="s">
        <v>95</v>
      </c>
    </row>
    <row r="16" ht="15">
      <c r="A16" t="s">
        <v>178</v>
      </c>
    </row>
    <row r="17" spans="1:9" ht="18.75">
      <c r="A17" t="s">
        <v>209</v>
      </c>
      <c r="B17">
        <f>D4-D3</f>
        <v>-0.0024000000000000002</v>
      </c>
      <c r="C17" t="s">
        <v>25</v>
      </c>
      <c r="H17" s="7"/>
      <c r="I17" s="1"/>
    </row>
    <row r="18" ht="15">
      <c r="E18">
        <f>2/3*0.7</f>
        <v>0.4666666666666666</v>
      </c>
    </row>
    <row r="19" ht="15">
      <c r="A19" t="s">
        <v>179</v>
      </c>
    </row>
    <row r="20" spans="1:3" ht="18">
      <c r="A20" t="s">
        <v>210</v>
      </c>
      <c r="B20">
        <f>B14*B17</f>
        <v>-2.4000000000000004</v>
      </c>
      <c r="C20" t="s">
        <v>59</v>
      </c>
    </row>
    <row r="23" ht="15">
      <c r="A23" t="s">
        <v>211</v>
      </c>
    </row>
    <row r="25" spans="1:4" ht="15">
      <c r="A25" t="s">
        <v>212</v>
      </c>
      <c r="B25">
        <f>B17*(-1)/D5</f>
        <v>0.08000000000000002</v>
      </c>
      <c r="C25" t="s">
        <v>4</v>
      </c>
      <c r="D25" t="s">
        <v>213</v>
      </c>
    </row>
    <row r="26" ht="15">
      <c r="B26" s="3"/>
    </row>
    <row r="27" spans="2:3" ht="15">
      <c r="B27" s="3"/>
      <c r="C27" s="12"/>
    </row>
    <row r="32" spans="2:6" ht="15">
      <c r="B32" s="6"/>
      <c r="C32" s="3"/>
      <c r="D32" s="6"/>
      <c r="F32" s="6"/>
    </row>
    <row r="33" ht="15">
      <c r="A33" s="8"/>
    </row>
    <row r="35" spans="1:6" ht="15">
      <c r="A35" s="3"/>
      <c r="F35" s="6"/>
    </row>
    <row r="39" spans="4:9" ht="15">
      <c r="D39" s="3"/>
      <c r="H39" s="7"/>
      <c r="I39" s="1"/>
    </row>
    <row r="40" spans="6:7" ht="15">
      <c r="F40" s="3"/>
      <c r="G40" s="5"/>
    </row>
    <row r="41" ht="15">
      <c r="G41" s="3"/>
    </row>
    <row r="47" spans="4:9" ht="15">
      <c r="D47" s="3"/>
      <c r="H47" s="1"/>
      <c r="I47" s="1"/>
    </row>
    <row r="49" ht="15">
      <c r="G49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421875" style="0" customWidth="1"/>
    <col min="4" max="4" width="11.140625" style="0" customWidth="1"/>
    <col min="5" max="5" width="12.00390625" style="0" customWidth="1"/>
    <col min="6" max="6" width="12.140625" style="0" customWidth="1"/>
    <col min="7" max="7" width="28.140625" style="0" bestFit="1" customWidth="1"/>
    <col min="8" max="8" width="8.57421875" style="0" customWidth="1"/>
  </cols>
  <sheetData>
    <row r="1" ht="15">
      <c r="A1" s="1" t="s">
        <v>190</v>
      </c>
    </row>
    <row r="2" ht="15">
      <c r="A2" s="1" t="s">
        <v>6</v>
      </c>
    </row>
    <row r="3" spans="1:3" ht="15">
      <c r="A3" t="s">
        <v>4</v>
      </c>
      <c r="B3">
        <v>100</v>
      </c>
      <c r="C3" t="s">
        <v>140</v>
      </c>
    </row>
    <row r="4" spans="1:3" ht="18.75">
      <c r="A4" s="13" t="s">
        <v>143</v>
      </c>
      <c r="B4">
        <v>0.7</v>
      </c>
      <c r="C4" t="s">
        <v>141</v>
      </c>
    </row>
    <row r="5" spans="1:4" ht="15">
      <c r="A5" t="s">
        <v>142</v>
      </c>
      <c r="B5">
        <v>30</v>
      </c>
      <c r="C5" t="s">
        <v>5</v>
      </c>
      <c r="D5">
        <f>0.3</f>
        <v>0.3</v>
      </c>
    </row>
    <row r="6" spans="1:3" ht="18">
      <c r="A6" s="13" t="s">
        <v>158</v>
      </c>
      <c r="B6">
        <v>101325</v>
      </c>
      <c r="C6" t="s">
        <v>95</v>
      </c>
    </row>
    <row r="7" spans="1:3" ht="15">
      <c r="A7" t="s">
        <v>150</v>
      </c>
      <c r="B7">
        <v>5</v>
      </c>
      <c r="C7" t="s">
        <v>100</v>
      </c>
    </row>
    <row r="8" spans="1:3" ht="18.75">
      <c r="A8" s="13" t="s">
        <v>144</v>
      </c>
      <c r="B8" s="15">
        <f>B4/3</f>
        <v>0.2333333333333333</v>
      </c>
      <c r="C8" t="s">
        <v>141</v>
      </c>
    </row>
    <row r="11" ht="15">
      <c r="A11" s="1" t="s">
        <v>12</v>
      </c>
    </row>
    <row r="12" ht="15">
      <c r="A12" t="s">
        <v>1</v>
      </c>
    </row>
    <row r="13" ht="15">
      <c r="E13" s="3"/>
    </row>
    <row r="14" spans="1:3" ht="15">
      <c r="A14" t="s">
        <v>174</v>
      </c>
      <c r="B14" s="3"/>
      <c r="C14" s="5"/>
    </row>
    <row r="15" spans="1:4" ht="18">
      <c r="A15" t="s">
        <v>145</v>
      </c>
      <c r="B15" t="s">
        <v>151</v>
      </c>
      <c r="C15" s="8">
        <f>B7*9.81</f>
        <v>49.050000000000004</v>
      </c>
      <c r="D15" s="5" t="s">
        <v>146</v>
      </c>
    </row>
    <row r="17" ht="15">
      <c r="A17" t="s">
        <v>175</v>
      </c>
    </row>
    <row r="18" spans="1:4" ht="17.25">
      <c r="A18" t="s">
        <v>147</v>
      </c>
      <c r="B18" t="s">
        <v>152</v>
      </c>
      <c r="C18">
        <f>PI()*D5*D5/4</f>
        <v>0.07068583470577035</v>
      </c>
      <c r="D18" t="s">
        <v>153</v>
      </c>
    </row>
    <row r="20" ht="15">
      <c r="A20" t="s">
        <v>176</v>
      </c>
    </row>
    <row r="21" spans="1:4" ht="18.75">
      <c r="A21" t="s">
        <v>155</v>
      </c>
      <c r="B21" t="s">
        <v>154</v>
      </c>
      <c r="C21" s="8">
        <f>C15/C18</f>
        <v>693.9155518806638</v>
      </c>
      <c r="D21" t="s">
        <v>95</v>
      </c>
    </row>
    <row r="23" ht="15">
      <c r="A23" t="s">
        <v>177</v>
      </c>
    </row>
    <row r="24" spans="1:4" ht="18">
      <c r="A24" t="s">
        <v>156</v>
      </c>
      <c r="B24" t="s">
        <v>157</v>
      </c>
      <c r="C24">
        <f>B6+C15/C18</f>
        <v>102018.91555188067</v>
      </c>
      <c r="D24" t="s">
        <v>95</v>
      </c>
    </row>
    <row r="26" ht="15">
      <c r="A26" t="s">
        <v>178</v>
      </c>
    </row>
    <row r="27" spans="1:9" ht="18.75">
      <c r="A27" t="s">
        <v>148</v>
      </c>
      <c r="C27" s="16">
        <f>B3/1000*(B8-B4)</f>
        <v>-0.04666666666666667</v>
      </c>
      <c r="D27" t="s">
        <v>25</v>
      </c>
      <c r="H27" s="7"/>
      <c r="I27" s="1"/>
    </row>
    <row r="28" ht="15">
      <c r="E28">
        <f>2/3*0.7</f>
        <v>0.4666666666666666</v>
      </c>
    </row>
    <row r="29" ht="15">
      <c r="A29" t="s">
        <v>179</v>
      </c>
    </row>
    <row r="30" spans="1:4" ht="18">
      <c r="A30" t="s">
        <v>149</v>
      </c>
      <c r="C30">
        <f>C24*C27</f>
        <v>-4760.882725754432</v>
      </c>
      <c r="D30" t="s">
        <v>59</v>
      </c>
    </row>
    <row r="36" ht="15">
      <c r="B36" s="3"/>
    </row>
    <row r="37" spans="2:3" ht="15">
      <c r="B37" s="3"/>
      <c r="C37" s="12"/>
    </row>
    <row r="42" spans="2:6" ht="15">
      <c r="B42" s="6"/>
      <c r="C42" s="3"/>
      <c r="D42" s="6"/>
      <c r="F42" s="6"/>
    </row>
    <row r="43" ht="15">
      <c r="A43" s="8"/>
    </row>
    <row r="45" spans="1:6" ht="15">
      <c r="A45" s="3"/>
      <c r="F45" s="6"/>
    </row>
    <row r="49" spans="4:9" ht="15">
      <c r="D49" s="3"/>
      <c r="H49" s="7"/>
      <c r="I49" s="1"/>
    </row>
    <row r="50" spans="6:7" ht="15">
      <c r="F50" s="3"/>
      <c r="G50" s="5"/>
    </row>
    <row r="51" ht="15">
      <c r="G51" s="3"/>
    </row>
    <row r="57" spans="4:9" ht="15">
      <c r="D57" s="3"/>
      <c r="H57" s="1"/>
      <c r="I57" s="1"/>
    </row>
    <row r="59" ht="15">
      <c r="G59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421875" style="0" customWidth="1"/>
    <col min="4" max="4" width="11.140625" style="0" customWidth="1"/>
    <col min="5" max="5" width="12.00390625" style="0" customWidth="1"/>
    <col min="6" max="6" width="12.140625" style="0" customWidth="1"/>
    <col min="7" max="7" width="28.140625" style="0" bestFit="1" customWidth="1"/>
    <col min="8" max="8" width="8.57421875" style="0" customWidth="1"/>
  </cols>
  <sheetData>
    <row r="1" ht="15">
      <c r="A1" s="1" t="s">
        <v>191</v>
      </c>
    </row>
    <row r="2" ht="15">
      <c r="A2" s="1" t="s">
        <v>6</v>
      </c>
    </row>
    <row r="3" spans="1:3" ht="15">
      <c r="A3" t="s">
        <v>4</v>
      </c>
      <c r="B3">
        <v>1.5</v>
      </c>
      <c r="C3" t="s">
        <v>159</v>
      </c>
    </row>
    <row r="4" spans="1:3" ht="15">
      <c r="A4" t="s">
        <v>8</v>
      </c>
      <c r="B4">
        <v>8500</v>
      </c>
      <c r="C4" t="s">
        <v>59</v>
      </c>
    </row>
    <row r="6" spans="1:7" ht="18.75">
      <c r="A6" s="1" t="s">
        <v>12</v>
      </c>
      <c r="E6" s="13" t="s">
        <v>143</v>
      </c>
      <c r="F6">
        <v>0.7</v>
      </c>
      <c r="G6" t="s">
        <v>141</v>
      </c>
    </row>
    <row r="7" spans="1:7" ht="15">
      <c r="A7" t="s">
        <v>135</v>
      </c>
      <c r="E7" t="s">
        <v>142</v>
      </c>
      <c r="F7">
        <v>30</v>
      </c>
      <c r="G7" t="s">
        <v>5</v>
      </c>
    </row>
    <row r="8" spans="1:7" ht="18">
      <c r="A8" t="s">
        <v>160</v>
      </c>
      <c r="E8" s="13" t="s">
        <v>158</v>
      </c>
      <c r="F8">
        <v>101325</v>
      </c>
      <c r="G8" t="s">
        <v>95</v>
      </c>
    </row>
    <row r="9" spans="5:7" ht="15">
      <c r="E9" t="s">
        <v>150</v>
      </c>
      <c r="F9">
        <v>5</v>
      </c>
      <c r="G9" t="s">
        <v>100</v>
      </c>
    </row>
    <row r="10" spans="5:7" ht="18.75">
      <c r="E10" s="13" t="s">
        <v>144</v>
      </c>
      <c r="F10" s="15">
        <f>F6/3</f>
        <v>0.2333333333333333</v>
      </c>
      <c r="G10" t="s">
        <v>141</v>
      </c>
    </row>
    <row r="11" ht="15">
      <c r="A11" t="s">
        <v>162</v>
      </c>
    </row>
    <row r="13" spans="1:5" ht="15">
      <c r="A13" t="s">
        <v>161</v>
      </c>
      <c r="E13" s="3"/>
    </row>
    <row r="14" spans="1:3" ht="15">
      <c r="A14" t="s">
        <v>34</v>
      </c>
      <c r="B14" s="3"/>
      <c r="C14" s="5"/>
    </row>
    <row r="15" spans="1:5" ht="15">
      <c r="A15" t="s">
        <v>164</v>
      </c>
      <c r="B15">
        <v>8500</v>
      </c>
      <c r="C15" s="8" t="s">
        <v>59</v>
      </c>
      <c r="D15" s="3">
        <v>8.5</v>
      </c>
      <c r="E15" t="s">
        <v>70</v>
      </c>
    </row>
    <row r="17" spans="1:5" ht="15">
      <c r="A17" t="s">
        <v>163</v>
      </c>
      <c r="B17" s="16">
        <f>B15/B3</f>
        <v>5666.666666666667</v>
      </c>
      <c r="C17" s="8" t="s">
        <v>165</v>
      </c>
      <c r="D17">
        <f>5.7</f>
        <v>5.7</v>
      </c>
      <c r="E17" t="s">
        <v>70</v>
      </c>
    </row>
    <row r="19" ht="15">
      <c r="C19" s="16"/>
    </row>
    <row r="25" spans="2:4" ht="15">
      <c r="B25" s="6"/>
      <c r="C25" s="3"/>
      <c r="D25" s="6"/>
    </row>
    <row r="26" ht="15">
      <c r="D26" s="3"/>
    </row>
    <row r="27" spans="8:9" ht="15">
      <c r="H27" s="7"/>
      <c r="I27" s="1"/>
    </row>
    <row r="36" ht="15">
      <c r="B36" s="3"/>
    </row>
    <row r="37" spans="2:3" ht="15">
      <c r="B37" s="3"/>
      <c r="C37" s="12"/>
    </row>
    <row r="42" spans="2:6" ht="15">
      <c r="B42" s="6"/>
      <c r="C42" s="3"/>
      <c r="D42" s="6"/>
      <c r="F42" s="6"/>
    </row>
    <row r="43" ht="15">
      <c r="A43" s="8"/>
    </row>
    <row r="45" spans="1:6" ht="15">
      <c r="A45" s="3"/>
      <c r="F45" s="6"/>
    </row>
    <row r="49" spans="4:9" ht="15">
      <c r="D49" s="3"/>
      <c r="H49" s="7"/>
      <c r="I49" s="1"/>
    </row>
    <row r="50" spans="6:7" ht="15">
      <c r="F50" s="3"/>
      <c r="G50" s="5"/>
    </row>
    <row r="51" ht="15">
      <c r="G51" s="3"/>
    </row>
    <row r="57" spans="4:9" ht="15">
      <c r="D57" s="3"/>
      <c r="H57" s="1"/>
      <c r="I57" s="1"/>
    </row>
    <row r="59" ht="15">
      <c r="G59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421875" style="0" customWidth="1"/>
    <col min="4" max="4" width="11.140625" style="0" customWidth="1"/>
    <col min="5" max="5" width="12.00390625" style="0" customWidth="1"/>
    <col min="6" max="6" width="12.140625" style="0" customWidth="1"/>
    <col min="7" max="7" width="28.140625" style="0" bestFit="1" customWidth="1"/>
    <col min="8" max="8" width="8.57421875" style="0" customWidth="1"/>
  </cols>
  <sheetData>
    <row r="1" ht="15">
      <c r="A1" s="1" t="s">
        <v>192</v>
      </c>
    </row>
    <row r="2" ht="15">
      <c r="A2" s="1" t="s">
        <v>6</v>
      </c>
    </row>
    <row r="4" ht="18">
      <c r="A4" s="13"/>
    </row>
    <row r="5" spans="1:4" ht="15">
      <c r="A5" t="s">
        <v>142</v>
      </c>
      <c r="B5">
        <v>30</v>
      </c>
      <c r="C5" t="s">
        <v>5</v>
      </c>
      <c r="D5">
        <f>0.3</f>
        <v>0.3</v>
      </c>
    </row>
    <row r="6" spans="1:3" ht="15">
      <c r="A6" s="14" t="s">
        <v>145</v>
      </c>
      <c r="B6">
        <v>70</v>
      </c>
      <c r="C6" t="s">
        <v>146</v>
      </c>
    </row>
    <row r="7" spans="1:3" ht="15">
      <c r="A7" s="14" t="s">
        <v>1</v>
      </c>
      <c r="B7">
        <v>5</v>
      </c>
      <c r="C7" t="s">
        <v>59</v>
      </c>
    </row>
    <row r="8" spans="1:2" ht="18">
      <c r="A8" s="13"/>
      <c r="B8" s="15"/>
    </row>
    <row r="11" ht="15">
      <c r="A11" s="1" t="s">
        <v>12</v>
      </c>
    </row>
    <row r="12" ht="15">
      <c r="A12" t="s">
        <v>166</v>
      </c>
    </row>
    <row r="13" ht="15">
      <c r="E13" s="3"/>
    </row>
    <row r="14" ht="15">
      <c r="A14" t="s">
        <v>172</v>
      </c>
    </row>
    <row r="15" spans="1:9" ht="15">
      <c r="A15" t="s">
        <v>167</v>
      </c>
      <c r="B15" t="s">
        <v>168</v>
      </c>
      <c r="C15">
        <f>B7/B6</f>
        <v>0.07142857142857142</v>
      </c>
      <c r="D15" t="s">
        <v>4</v>
      </c>
      <c r="H15" s="8"/>
      <c r="I15" s="5"/>
    </row>
    <row r="17" spans="1:8" ht="15">
      <c r="A17" t="s">
        <v>171</v>
      </c>
      <c r="H17" s="8"/>
    </row>
    <row r="18" spans="1:4" ht="17.25">
      <c r="A18" t="s">
        <v>169</v>
      </c>
      <c r="B18" t="s">
        <v>152</v>
      </c>
      <c r="C18">
        <f>PI()*D5*D5/4</f>
        <v>0.07068583470577035</v>
      </c>
      <c r="D18" t="s">
        <v>153</v>
      </c>
    </row>
    <row r="19" ht="15">
      <c r="H19" s="16"/>
    </row>
    <row r="20" ht="15">
      <c r="A20" t="s">
        <v>173</v>
      </c>
    </row>
    <row r="21" spans="1:4" ht="17.25">
      <c r="A21" t="s">
        <v>166</v>
      </c>
      <c r="B21" t="s">
        <v>170</v>
      </c>
      <c r="C21">
        <f>C15*C18</f>
        <v>0.00504898819326931</v>
      </c>
      <c r="D21" t="s">
        <v>25</v>
      </c>
    </row>
    <row r="24" spans="2:4" ht="15">
      <c r="B24" s="6"/>
      <c r="C24" s="3"/>
      <c r="D24" s="6"/>
    </row>
    <row r="25" ht="15">
      <c r="D25" s="3"/>
    </row>
    <row r="26" spans="8:9" ht="15">
      <c r="H26" s="7"/>
      <c r="I26" s="1"/>
    </row>
    <row r="35" ht="15">
      <c r="B35" s="3"/>
    </row>
    <row r="36" spans="2:3" ht="15">
      <c r="B36" s="3"/>
      <c r="C36" s="12"/>
    </row>
    <row r="41" spans="2:6" ht="15">
      <c r="B41" s="6"/>
      <c r="C41" s="3"/>
      <c r="D41" s="6"/>
      <c r="F41" s="6"/>
    </row>
    <row r="42" ht="15">
      <c r="A42" s="8"/>
    </row>
    <row r="44" spans="1:6" ht="15">
      <c r="A44" s="3"/>
      <c r="F44" s="6"/>
    </row>
    <row r="48" spans="4:9" ht="15">
      <c r="D48" s="3"/>
      <c r="H48" s="7"/>
      <c r="I48" s="1"/>
    </row>
    <row r="49" spans="6:7" ht="15">
      <c r="F49" s="3"/>
      <c r="G49" s="5"/>
    </row>
    <row r="50" ht="15">
      <c r="G50" s="3"/>
    </row>
    <row r="56" spans="4:9" ht="15">
      <c r="D56" s="3"/>
      <c r="H56" s="1"/>
      <c r="I56" s="1"/>
    </row>
    <row r="58" ht="15">
      <c r="G58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="110" zoomScaleNormal="110" zoomScalePageLayoutView="0" workbookViewId="0" topLeftCell="A17">
      <selection activeCell="C26" sqref="C26"/>
    </sheetView>
  </sheetViews>
  <sheetFormatPr defaultColWidth="9.140625" defaultRowHeight="15"/>
  <cols>
    <col min="1" max="1" width="16.140625" style="0" customWidth="1"/>
    <col min="2" max="2" width="24.00390625" style="0" customWidth="1"/>
    <col min="3" max="3" width="26.57421875" style="0" customWidth="1"/>
    <col min="4" max="4" width="11.140625" style="0" customWidth="1"/>
    <col min="5" max="5" width="17.7109375" style="0" customWidth="1"/>
    <col min="6" max="6" width="15.00390625" style="0" customWidth="1"/>
    <col min="7" max="7" width="28.140625" style="0" bestFit="1" customWidth="1"/>
    <col min="8" max="8" width="8.57421875" style="0" customWidth="1"/>
  </cols>
  <sheetData>
    <row r="1" ht="15">
      <c r="A1" t="s">
        <v>184</v>
      </c>
    </row>
    <row r="2" ht="15">
      <c r="A2" s="1" t="s">
        <v>52</v>
      </c>
    </row>
    <row r="3" ht="15">
      <c r="A3" t="s">
        <v>6</v>
      </c>
    </row>
    <row r="4" spans="1:3" ht="17.25">
      <c r="A4" s="2" t="s">
        <v>13</v>
      </c>
      <c r="B4">
        <v>7820</v>
      </c>
      <c r="C4" t="s">
        <v>16</v>
      </c>
    </row>
    <row r="5" spans="1:3" ht="15">
      <c r="A5" t="s">
        <v>14</v>
      </c>
      <c r="B5">
        <v>460</v>
      </c>
      <c r="C5" t="s">
        <v>15</v>
      </c>
    </row>
    <row r="6" spans="1:5" ht="15">
      <c r="A6" t="s">
        <v>53</v>
      </c>
      <c r="B6">
        <v>20</v>
      </c>
      <c r="C6" t="s">
        <v>5</v>
      </c>
      <c r="D6">
        <f>B6/100</f>
        <v>0.2</v>
      </c>
      <c r="E6" t="s">
        <v>4</v>
      </c>
    </row>
    <row r="7" spans="1:5" ht="15">
      <c r="A7" t="s">
        <v>1</v>
      </c>
      <c r="B7">
        <v>20</v>
      </c>
      <c r="C7" t="s">
        <v>5</v>
      </c>
      <c r="D7">
        <f>B7/100</f>
        <v>0.2</v>
      </c>
      <c r="E7" t="s">
        <v>4</v>
      </c>
    </row>
    <row r="8" spans="1:3" ht="15">
      <c r="A8" t="s">
        <v>2</v>
      </c>
      <c r="B8">
        <v>3</v>
      </c>
      <c r="C8" t="s">
        <v>4</v>
      </c>
    </row>
    <row r="9" spans="1:7" ht="18">
      <c r="A9" t="s">
        <v>7</v>
      </c>
      <c r="B9">
        <v>-5</v>
      </c>
      <c r="C9" t="s">
        <v>10</v>
      </c>
      <c r="F9" s="5"/>
      <c r="G9" s="5"/>
    </row>
    <row r="10" spans="1:5" ht="15">
      <c r="A10" t="s">
        <v>64</v>
      </c>
      <c r="D10" s="5">
        <v>25</v>
      </c>
      <c r="E10" s="5" t="s">
        <v>10</v>
      </c>
    </row>
    <row r="11" spans="1:5" ht="15">
      <c r="A11" t="s">
        <v>56</v>
      </c>
      <c r="D11" s="5"/>
      <c r="E11" s="5"/>
    </row>
    <row r="12" spans="1:5" ht="17.25">
      <c r="A12" s="3" t="s">
        <v>57</v>
      </c>
      <c r="B12" s="5">
        <f>D6*D7*B8</f>
        <v>0.12000000000000002</v>
      </c>
      <c r="C12" s="5" t="s">
        <v>25</v>
      </c>
      <c r="D12" s="5"/>
      <c r="E12" s="5"/>
    </row>
    <row r="14" ht="15">
      <c r="A14" s="1" t="s">
        <v>12</v>
      </c>
    </row>
    <row r="15" ht="18">
      <c r="A15" t="s">
        <v>54</v>
      </c>
    </row>
    <row r="16" spans="1:5" ht="17.25">
      <c r="A16" t="s">
        <v>66</v>
      </c>
      <c r="B16" s="3"/>
      <c r="C16" s="4" t="s">
        <v>13</v>
      </c>
      <c r="D16">
        <v>2500</v>
      </c>
      <c r="E16" t="s">
        <v>16</v>
      </c>
    </row>
    <row r="17" spans="2:5" ht="15">
      <c r="B17" s="4"/>
      <c r="C17" s="3" t="s">
        <v>14</v>
      </c>
      <c r="D17">
        <v>880</v>
      </c>
      <c r="E17" t="s">
        <v>15</v>
      </c>
    </row>
    <row r="19" ht="15">
      <c r="A19" s="9" t="s">
        <v>30</v>
      </c>
    </row>
    <row r="21" ht="15">
      <c r="A21" t="s">
        <v>67</v>
      </c>
    </row>
    <row r="22" ht="15">
      <c r="A22" t="s">
        <v>33</v>
      </c>
    </row>
    <row r="24" ht="15">
      <c r="A24" t="s">
        <v>34</v>
      </c>
    </row>
    <row r="26" spans="1:4" ht="15">
      <c r="A26" t="s">
        <v>35</v>
      </c>
      <c r="B26" s="6" t="s">
        <v>37</v>
      </c>
      <c r="C26" s="3" t="s">
        <v>36</v>
      </c>
      <c r="D26" s="6" t="s">
        <v>38</v>
      </c>
    </row>
    <row r="27" spans="2:4" ht="15">
      <c r="B27" s="6"/>
      <c r="C27" s="3"/>
      <c r="D27" s="6"/>
    </row>
    <row r="28" spans="2:4" ht="15">
      <c r="B28" s="6"/>
      <c r="C28" s="3"/>
      <c r="D28" s="6"/>
    </row>
    <row r="29" spans="2:4" ht="15">
      <c r="B29" s="3" t="s">
        <v>45</v>
      </c>
      <c r="C29" s="5">
        <f>D10-B9</f>
        <v>30</v>
      </c>
      <c r="D29" s="6">
        <f>B4*D6*D7*B8*B5*(D10-(-5))</f>
        <v>12949920.000000002</v>
      </c>
    </row>
    <row r="30" spans="1:9" ht="15">
      <c r="A30" t="s">
        <v>23</v>
      </c>
      <c r="B30" t="s">
        <v>55</v>
      </c>
      <c r="C30" t="s">
        <v>58</v>
      </c>
      <c r="D30" s="6">
        <f>B4*B5*B12*C29</f>
        <v>12949920.000000002</v>
      </c>
      <c r="E30" s="1" t="s">
        <v>59</v>
      </c>
      <c r="H30" s="7"/>
      <c r="I30" s="1"/>
    </row>
    <row r="31" spans="4:5" ht="15">
      <c r="D31" s="7">
        <f>D30/1000000</f>
        <v>12.949920000000002</v>
      </c>
      <c r="E31" s="1" t="s">
        <v>9</v>
      </c>
    </row>
    <row r="32" spans="2:5" ht="15">
      <c r="B32" s="3"/>
      <c r="C32" s="5"/>
      <c r="D32">
        <v>13</v>
      </c>
      <c r="E32" s="1" t="s">
        <v>9</v>
      </c>
    </row>
    <row r="33" spans="2:3" ht="15">
      <c r="B33" s="3"/>
      <c r="C33" s="5"/>
    </row>
    <row r="34" ht="15">
      <c r="A34" s="9" t="s">
        <v>40</v>
      </c>
    </row>
    <row r="35" spans="1:3" ht="17.25">
      <c r="A35" s="4" t="s">
        <v>13</v>
      </c>
      <c r="B35">
        <v>2500</v>
      </c>
      <c r="C35" t="s">
        <v>16</v>
      </c>
    </row>
    <row r="36" spans="1:3" ht="15">
      <c r="A36" s="3" t="s">
        <v>14</v>
      </c>
      <c r="B36">
        <v>880</v>
      </c>
      <c r="C36" t="s">
        <v>15</v>
      </c>
    </row>
    <row r="39" ht="15">
      <c r="A39" t="s">
        <v>44</v>
      </c>
    </row>
    <row r="41" spans="1:9" ht="15">
      <c r="A41" t="s">
        <v>22</v>
      </c>
      <c r="D41" s="3"/>
      <c r="H41" s="7"/>
      <c r="I41" s="1"/>
    </row>
    <row r="42" spans="2:3" ht="15">
      <c r="B42" s="3" t="s">
        <v>45</v>
      </c>
      <c r="C42" s="5">
        <f>D10-B9</f>
        <v>30</v>
      </c>
    </row>
    <row r="43" spans="1:5" ht="15">
      <c r="A43" t="s">
        <v>55</v>
      </c>
      <c r="B43" t="s">
        <v>55</v>
      </c>
      <c r="C43" t="s">
        <v>60</v>
      </c>
      <c r="D43" s="6">
        <f>B35*B12*B36*C42</f>
        <v>7920000.000000002</v>
      </c>
      <c r="E43" s="1" t="s">
        <v>59</v>
      </c>
    </row>
    <row r="44" spans="1:5" ht="15">
      <c r="A44" s="3"/>
      <c r="D44" s="1">
        <f>D43/1000000</f>
        <v>7.920000000000002</v>
      </c>
      <c r="E44" s="1" t="s">
        <v>9</v>
      </c>
    </row>
    <row r="45" spans="4:5" ht="15">
      <c r="D45" s="1">
        <v>8</v>
      </c>
      <c r="E45" s="1" t="s">
        <v>9</v>
      </c>
    </row>
    <row r="49" spans="4:9" ht="15">
      <c r="D49" s="3"/>
      <c r="H49" s="1"/>
      <c r="I49" s="1"/>
    </row>
    <row r="51" ht="15">
      <c r="G51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="130" zoomScaleNormal="130" zoomScalePageLayoutView="0" workbookViewId="0" topLeftCell="A1">
      <selection activeCell="C26" sqref="C26"/>
    </sheetView>
  </sheetViews>
  <sheetFormatPr defaultColWidth="9.140625" defaultRowHeight="15"/>
  <cols>
    <col min="1" max="1" width="16.140625" style="0" customWidth="1"/>
    <col min="2" max="2" width="23.28125" style="0" customWidth="1"/>
    <col min="3" max="3" width="24.00390625" style="0" customWidth="1"/>
    <col min="4" max="4" width="11.140625" style="0" customWidth="1"/>
    <col min="5" max="5" width="17.7109375" style="0" customWidth="1"/>
    <col min="6" max="6" width="17.8515625" style="0" customWidth="1"/>
    <col min="7" max="7" width="28.140625" style="0" bestFit="1" customWidth="1"/>
    <col min="8" max="8" width="8.57421875" style="0" customWidth="1"/>
  </cols>
  <sheetData>
    <row r="1" ht="15">
      <c r="A1" t="s">
        <v>185</v>
      </c>
    </row>
    <row r="2" ht="15">
      <c r="A2" s="1" t="s">
        <v>61</v>
      </c>
    </row>
    <row r="3" ht="15">
      <c r="A3" t="s">
        <v>6</v>
      </c>
    </row>
    <row r="4" spans="1:5" ht="17.25">
      <c r="A4" t="s">
        <v>24</v>
      </c>
      <c r="B4">
        <v>60</v>
      </c>
      <c r="C4" t="s">
        <v>68</v>
      </c>
      <c r="D4">
        <f>B4/1000</f>
        <v>0.06</v>
      </c>
      <c r="E4" t="s">
        <v>25</v>
      </c>
    </row>
    <row r="5" spans="1:3" ht="17.25">
      <c r="A5" s="2" t="s">
        <v>13</v>
      </c>
      <c r="B5">
        <v>1000</v>
      </c>
      <c r="C5" t="s">
        <v>16</v>
      </c>
    </row>
    <row r="6" spans="1:3" ht="15">
      <c r="A6" t="s">
        <v>14</v>
      </c>
      <c r="B6">
        <v>4.18</v>
      </c>
      <c r="C6" t="s">
        <v>62</v>
      </c>
    </row>
    <row r="7" spans="1:7" ht="18">
      <c r="A7" t="s">
        <v>7</v>
      </c>
      <c r="B7">
        <v>13</v>
      </c>
      <c r="C7" t="s">
        <v>10</v>
      </c>
      <c r="F7" s="5"/>
      <c r="G7" s="5"/>
    </row>
    <row r="8" spans="1:6" ht="15">
      <c r="A8" t="s">
        <v>63</v>
      </c>
      <c r="D8">
        <v>50</v>
      </c>
      <c r="E8" s="5" t="s">
        <v>10</v>
      </c>
      <c r="F8" s="5"/>
    </row>
    <row r="10" ht="15">
      <c r="A10" s="1" t="s">
        <v>12</v>
      </c>
    </row>
    <row r="11" ht="18">
      <c r="A11" t="s">
        <v>65</v>
      </c>
    </row>
    <row r="12" spans="2:5" ht="15">
      <c r="B12" s="3"/>
      <c r="C12" s="5"/>
      <c r="E12" s="4"/>
    </row>
    <row r="13" ht="15">
      <c r="A13" t="s">
        <v>67</v>
      </c>
    </row>
    <row r="14" ht="15">
      <c r="A14" t="s">
        <v>33</v>
      </c>
    </row>
    <row r="15" ht="15">
      <c r="A15" s="9"/>
    </row>
    <row r="17" ht="15">
      <c r="A17" t="s">
        <v>34</v>
      </c>
    </row>
    <row r="19" spans="1:4" ht="15">
      <c r="A19" t="s">
        <v>35</v>
      </c>
      <c r="B19" s="6" t="s">
        <v>37</v>
      </c>
      <c r="C19" s="3" t="s">
        <v>36</v>
      </c>
      <c r="D19" s="6" t="s">
        <v>38</v>
      </c>
    </row>
    <row r="20" spans="2:4" ht="15">
      <c r="B20" s="6"/>
      <c r="C20" s="3"/>
      <c r="D20" s="6"/>
    </row>
    <row r="21" spans="2:4" ht="15">
      <c r="B21" s="6"/>
      <c r="C21" s="3"/>
      <c r="D21" s="6"/>
    </row>
    <row r="22" spans="2:4" ht="15">
      <c r="B22" s="3" t="s">
        <v>45</v>
      </c>
      <c r="C22" s="5">
        <f>F8-B7</f>
        <v>-13</v>
      </c>
      <c r="D22" s="6"/>
    </row>
    <row r="23" spans="1:9" ht="15">
      <c r="A23" t="s">
        <v>23</v>
      </c>
      <c r="B23" t="s">
        <v>55</v>
      </c>
      <c r="C23" t="s">
        <v>69</v>
      </c>
      <c r="D23" s="6">
        <f>B5*D4*B6*(D8-B7)</f>
        <v>9279.599999999999</v>
      </c>
      <c r="E23" s="1" t="s">
        <v>70</v>
      </c>
      <c r="H23" s="7"/>
      <c r="I23" s="1"/>
    </row>
    <row r="24" spans="4:5" ht="15">
      <c r="D24" s="7">
        <f>D23/1000</f>
        <v>9.279599999999999</v>
      </c>
      <c r="E24" s="1" t="s">
        <v>9</v>
      </c>
    </row>
    <row r="25" spans="2:3" ht="15">
      <c r="B25" s="3"/>
      <c r="C25" s="5"/>
    </row>
    <row r="26" spans="2:3" ht="15">
      <c r="B26" s="3"/>
      <c r="C26" s="5"/>
    </row>
    <row r="27" ht="15">
      <c r="A27" s="9"/>
    </row>
    <row r="28" ht="15">
      <c r="A28" s="4"/>
    </row>
    <row r="29" ht="15">
      <c r="A29" s="3"/>
    </row>
    <row r="34" spans="4:9" ht="15">
      <c r="D34" s="3"/>
      <c r="H34" s="7"/>
      <c r="I34" s="1"/>
    </row>
    <row r="35" spans="2:3" ht="15">
      <c r="B35" s="3"/>
      <c r="C35" s="5"/>
    </row>
    <row r="36" spans="4:7" ht="15">
      <c r="D36" s="6"/>
      <c r="E36" s="1"/>
      <c r="F36" s="1"/>
      <c r="G36" s="1"/>
    </row>
    <row r="37" ht="15">
      <c r="A37" s="3"/>
    </row>
    <row r="42" spans="4:9" ht="15">
      <c r="D42" s="3"/>
      <c r="H42" s="1"/>
      <c r="I42" s="1"/>
    </row>
    <row r="44" ht="15">
      <c r="G44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1">
      <selection activeCell="C26" sqref="C26"/>
    </sheetView>
  </sheetViews>
  <sheetFormatPr defaultColWidth="9.140625" defaultRowHeight="15"/>
  <cols>
    <col min="1" max="1" width="14.7109375" style="0" customWidth="1"/>
    <col min="2" max="2" width="16.421875" style="0" customWidth="1"/>
    <col min="3" max="4" width="11.140625" style="0" customWidth="1"/>
    <col min="5" max="5" width="12.00390625" style="0" customWidth="1"/>
    <col min="6" max="6" width="12.140625" style="0" customWidth="1"/>
    <col min="7" max="7" width="28.140625" style="0" bestFit="1" customWidth="1"/>
    <col min="8" max="8" width="8.57421875" style="0" customWidth="1"/>
  </cols>
  <sheetData>
    <row r="1" ht="15">
      <c r="A1" t="s">
        <v>186</v>
      </c>
    </row>
    <row r="2" spans="1:7" ht="18">
      <c r="A2" s="1"/>
      <c r="C2" t="s">
        <v>72</v>
      </c>
      <c r="D2" t="s">
        <v>73</v>
      </c>
      <c r="E2" s="3" t="s">
        <v>88</v>
      </c>
      <c r="F2">
        <v>287.13</v>
      </c>
      <c r="G2" t="s">
        <v>15</v>
      </c>
    </row>
    <row r="3" spans="1:7" ht="15">
      <c r="A3" t="s">
        <v>6</v>
      </c>
      <c r="E3" s="3" t="s">
        <v>14</v>
      </c>
      <c r="F3">
        <v>0.717</v>
      </c>
      <c r="G3" t="s">
        <v>62</v>
      </c>
    </row>
    <row r="4" spans="1:3" ht="17.25">
      <c r="A4" s="2" t="s">
        <v>13</v>
      </c>
      <c r="B4">
        <v>1800</v>
      </c>
      <c r="C4" t="s">
        <v>16</v>
      </c>
    </row>
    <row r="5" spans="1:3" ht="15">
      <c r="A5" t="s">
        <v>14</v>
      </c>
      <c r="B5">
        <v>880</v>
      </c>
      <c r="C5" t="s">
        <v>15</v>
      </c>
    </row>
    <row r="6" spans="1:3" ht="15">
      <c r="A6" t="s">
        <v>1</v>
      </c>
      <c r="B6">
        <v>6</v>
      </c>
      <c r="C6" t="s">
        <v>4</v>
      </c>
    </row>
    <row r="7" spans="1:4" ht="15">
      <c r="A7" t="s">
        <v>71</v>
      </c>
      <c r="B7">
        <v>4</v>
      </c>
      <c r="C7" t="s">
        <v>4</v>
      </c>
      <c r="D7" t="s">
        <v>31</v>
      </c>
    </row>
    <row r="8" spans="1:6" ht="17.25">
      <c r="A8" t="s">
        <v>2</v>
      </c>
      <c r="B8">
        <v>3</v>
      </c>
      <c r="C8" t="s">
        <v>4</v>
      </c>
      <c r="D8" s="3" t="s">
        <v>24</v>
      </c>
      <c r="E8">
        <f>B6*B8*B7</f>
        <v>72</v>
      </c>
      <c r="F8" t="s">
        <v>25</v>
      </c>
    </row>
    <row r="9" spans="1:4" ht="18">
      <c r="A9" t="s">
        <v>7</v>
      </c>
      <c r="B9">
        <v>7</v>
      </c>
      <c r="C9" t="s">
        <v>10</v>
      </c>
      <c r="D9" s="3"/>
    </row>
    <row r="10" spans="1:3" ht="15">
      <c r="A10" t="s">
        <v>71</v>
      </c>
      <c r="B10">
        <v>2</v>
      </c>
      <c r="C10" t="s">
        <v>83</v>
      </c>
    </row>
    <row r="13" ht="15">
      <c r="A13" s="1" t="s">
        <v>12</v>
      </c>
    </row>
    <row r="14" spans="1:5" ht="15">
      <c r="A14" t="s">
        <v>89</v>
      </c>
      <c r="E14" s="3"/>
    </row>
    <row r="15" spans="2:3" ht="15">
      <c r="B15" s="3"/>
      <c r="C15" s="5"/>
    </row>
    <row r="16" ht="15">
      <c r="A16" t="s">
        <v>76</v>
      </c>
    </row>
    <row r="17" spans="1:4" ht="15">
      <c r="A17" t="s">
        <v>33</v>
      </c>
      <c r="B17" s="6"/>
      <c r="C17" s="3"/>
      <c r="D17" s="6"/>
    </row>
    <row r="18" spans="2:4" ht="15">
      <c r="B18" s="6"/>
      <c r="C18" s="3"/>
      <c r="D18" s="6"/>
    </row>
    <row r="19" spans="1:4" ht="15">
      <c r="A19" t="s">
        <v>34</v>
      </c>
      <c r="B19" s="6"/>
      <c r="C19" s="3"/>
      <c r="D19" s="6"/>
    </row>
    <row r="20" spans="1:9" ht="15">
      <c r="A20" s="10"/>
      <c r="D20" s="3"/>
      <c r="H20" s="7"/>
      <c r="I20" s="1"/>
    </row>
    <row r="21" ht="15">
      <c r="A21" s="6"/>
    </row>
    <row r="23" spans="1:2" ht="15">
      <c r="A23" t="s">
        <v>90</v>
      </c>
      <c r="B23" s="3" t="s">
        <v>4</v>
      </c>
    </row>
    <row r="24" ht="15">
      <c r="A24" t="s">
        <v>91</v>
      </c>
    </row>
    <row r="25" ht="15">
      <c r="A25" t="s">
        <v>92</v>
      </c>
    </row>
    <row r="26" ht="15">
      <c r="A26" t="s">
        <v>93</v>
      </c>
    </row>
    <row r="27" ht="15">
      <c r="A27" t="s">
        <v>99</v>
      </c>
    </row>
    <row r="28" spans="1:7" ht="15">
      <c r="A28" t="s">
        <v>97</v>
      </c>
      <c r="B28" s="3" t="s">
        <v>94</v>
      </c>
      <c r="C28">
        <v>101325</v>
      </c>
      <c r="D28" t="s">
        <v>95</v>
      </c>
      <c r="E28" s="3" t="s">
        <v>4</v>
      </c>
      <c r="F28" s="11">
        <f>C28*E8/(F2*C29)</f>
        <v>90.74286908369032</v>
      </c>
      <c r="G28" t="s">
        <v>100</v>
      </c>
    </row>
    <row r="29" spans="1:4" ht="15">
      <c r="A29" t="s">
        <v>98</v>
      </c>
      <c r="B29" s="3" t="s">
        <v>27</v>
      </c>
      <c r="C29">
        <f>7+273</f>
        <v>280</v>
      </c>
      <c r="D29" t="s">
        <v>96</v>
      </c>
    </row>
    <row r="32" spans="1:8" ht="15">
      <c r="A32" t="s">
        <v>35</v>
      </c>
      <c r="B32" s="6" t="s">
        <v>37</v>
      </c>
      <c r="C32" s="3" t="s">
        <v>36</v>
      </c>
      <c r="D32" s="6" t="s">
        <v>38</v>
      </c>
      <c r="F32" s="6" t="s">
        <v>82</v>
      </c>
      <c r="G32">
        <f>F28*F3*20</f>
        <v>1301.2527426601193</v>
      </c>
      <c r="H32" t="s">
        <v>70</v>
      </c>
    </row>
    <row r="33" ht="15">
      <c r="A33" s="8"/>
    </row>
    <row r="35" ht="15">
      <c r="F35" s="6"/>
    </row>
    <row r="39" spans="4:9" ht="15">
      <c r="D39" s="3"/>
      <c r="H39" s="7"/>
      <c r="I39" s="1"/>
    </row>
    <row r="40" spans="6:7" ht="15">
      <c r="F40" s="3"/>
      <c r="G40" s="5"/>
    </row>
    <row r="41" ht="15">
      <c r="G41" s="3"/>
    </row>
    <row r="47" spans="4:9" ht="15">
      <c r="D47" s="3"/>
      <c r="H47" s="1"/>
      <c r="I47" s="1"/>
    </row>
    <row r="49" ht="15">
      <c r="G49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13.57421875" style="0" customWidth="1"/>
    <col min="2" max="2" width="16.421875" style="0" customWidth="1"/>
    <col min="3" max="4" width="11.140625" style="0" customWidth="1"/>
    <col min="5" max="5" width="13.8515625" style="0" customWidth="1"/>
    <col min="6" max="6" width="12.140625" style="0" customWidth="1"/>
    <col min="7" max="7" width="28.140625" style="0" bestFit="1" customWidth="1"/>
    <col min="8" max="8" width="8.57421875" style="0" customWidth="1"/>
  </cols>
  <sheetData>
    <row r="1" ht="15">
      <c r="A1" t="s">
        <v>187</v>
      </c>
    </row>
    <row r="2" spans="1:4" ht="18">
      <c r="A2" s="1"/>
      <c r="C2" t="s">
        <v>72</v>
      </c>
      <c r="D2" t="s">
        <v>73</v>
      </c>
    </row>
    <row r="3" ht="15">
      <c r="A3" t="s">
        <v>6</v>
      </c>
    </row>
    <row r="4" spans="1:3" ht="17.25">
      <c r="A4" s="2" t="s">
        <v>13</v>
      </c>
      <c r="B4">
        <v>1800</v>
      </c>
      <c r="C4" t="s">
        <v>16</v>
      </c>
    </row>
    <row r="5" spans="1:3" ht="15">
      <c r="A5" t="s">
        <v>14</v>
      </c>
      <c r="B5">
        <v>880</v>
      </c>
      <c r="C5" t="s">
        <v>15</v>
      </c>
    </row>
    <row r="6" spans="1:3" ht="15">
      <c r="A6" t="s">
        <v>1</v>
      </c>
      <c r="B6">
        <v>3</v>
      </c>
      <c r="C6" t="s">
        <v>4</v>
      </c>
    </row>
    <row r="7" spans="1:4" ht="15">
      <c r="A7" t="s">
        <v>71</v>
      </c>
      <c r="B7">
        <v>5</v>
      </c>
      <c r="C7" t="s">
        <v>4</v>
      </c>
      <c r="D7" t="s">
        <v>31</v>
      </c>
    </row>
    <row r="8" spans="1:6" ht="17.25">
      <c r="A8" t="s">
        <v>2</v>
      </c>
      <c r="B8">
        <v>3</v>
      </c>
      <c r="C8" t="s">
        <v>4</v>
      </c>
      <c r="D8" s="3" t="s">
        <v>24</v>
      </c>
      <c r="E8">
        <f>B6*B8*B7</f>
        <v>45</v>
      </c>
      <c r="F8" t="s">
        <v>25</v>
      </c>
    </row>
    <row r="9" spans="1:4" ht="18">
      <c r="A9" t="s">
        <v>7</v>
      </c>
      <c r="B9">
        <v>22</v>
      </c>
      <c r="C9" t="s">
        <v>10</v>
      </c>
      <c r="D9" s="3"/>
    </row>
    <row r="10" spans="1:3" ht="15">
      <c r="A10" t="s">
        <v>71</v>
      </c>
      <c r="B10">
        <v>2</v>
      </c>
      <c r="C10" t="s">
        <v>83</v>
      </c>
    </row>
    <row r="15" ht="15">
      <c r="A15" s="1" t="s">
        <v>12</v>
      </c>
    </row>
    <row r="16" spans="1:7" ht="18">
      <c r="A16" t="s">
        <v>74</v>
      </c>
      <c r="E16" s="3" t="s">
        <v>84</v>
      </c>
      <c r="F16">
        <v>10</v>
      </c>
      <c r="G16" t="s">
        <v>10</v>
      </c>
    </row>
    <row r="17" spans="1:3" ht="15">
      <c r="A17" t="s">
        <v>75</v>
      </c>
      <c r="B17" s="3"/>
      <c r="C17" s="5"/>
    </row>
    <row r="18" spans="2:3" ht="15">
      <c r="B18" s="4"/>
      <c r="C18" s="5"/>
    </row>
    <row r="20" ht="15">
      <c r="A20" t="s">
        <v>30</v>
      </c>
    </row>
    <row r="21" spans="2:4" ht="15">
      <c r="B21" s="6"/>
      <c r="C21" s="3"/>
      <c r="D21" s="6"/>
    </row>
    <row r="22" spans="1:4" ht="15">
      <c r="A22" t="s">
        <v>77</v>
      </c>
      <c r="B22" s="6"/>
      <c r="C22" s="3"/>
      <c r="D22" s="6"/>
    </row>
    <row r="23" spans="2:4" ht="15">
      <c r="B23" s="6"/>
      <c r="C23" s="3"/>
      <c r="D23" s="6"/>
    </row>
    <row r="24" spans="1:9" ht="15">
      <c r="A24" t="s">
        <v>78</v>
      </c>
      <c r="D24" s="3"/>
      <c r="H24" s="7"/>
      <c r="I24" s="1"/>
    </row>
    <row r="25" ht="15">
      <c r="A25" t="s">
        <v>26</v>
      </c>
    </row>
    <row r="26" ht="15">
      <c r="A26" t="s">
        <v>79</v>
      </c>
    </row>
    <row r="27" ht="15">
      <c r="A27" t="s">
        <v>80</v>
      </c>
    </row>
    <row r="28" ht="15">
      <c r="A28" t="s">
        <v>81</v>
      </c>
    </row>
    <row r="30" ht="15">
      <c r="A30" t="s">
        <v>8</v>
      </c>
    </row>
    <row r="31" ht="15">
      <c r="A31" t="s">
        <v>76</v>
      </c>
    </row>
    <row r="32" ht="15">
      <c r="A32" t="s">
        <v>33</v>
      </c>
    </row>
    <row r="34" ht="15">
      <c r="A34" t="s">
        <v>34</v>
      </c>
    </row>
    <row r="36" spans="1:8" ht="15">
      <c r="A36" t="s">
        <v>35</v>
      </c>
      <c r="B36" s="6" t="s">
        <v>37</v>
      </c>
      <c r="C36" s="3" t="s">
        <v>36</v>
      </c>
      <c r="D36" s="6" t="s">
        <v>38</v>
      </c>
      <c r="F36" s="6" t="s">
        <v>82</v>
      </c>
      <c r="G36">
        <f>B4*E8*B5*F16</f>
        <v>712800000</v>
      </c>
      <c r="H36" t="s">
        <v>59</v>
      </c>
    </row>
    <row r="37" spans="1:8" ht="15">
      <c r="A37" s="8"/>
      <c r="G37">
        <f>G36/1000</f>
        <v>712800</v>
      </c>
      <c r="H37" t="s">
        <v>70</v>
      </c>
    </row>
    <row r="39" spans="6:8" ht="15">
      <c r="F39" s="6" t="s">
        <v>79</v>
      </c>
      <c r="G39">
        <f>G37/B10</f>
        <v>356400</v>
      </c>
      <c r="H39" t="s">
        <v>85</v>
      </c>
    </row>
    <row r="41" spans="7:8" ht="15">
      <c r="G41">
        <f>G39/3600</f>
        <v>99</v>
      </c>
      <c r="H41" t="s">
        <v>86</v>
      </c>
    </row>
    <row r="43" spans="1:9" ht="15">
      <c r="A43" t="s">
        <v>40</v>
      </c>
      <c r="D43" s="3"/>
      <c r="H43" s="7"/>
      <c r="I43" s="1"/>
    </row>
    <row r="44" ht="15">
      <c r="A44" t="s">
        <v>180</v>
      </c>
    </row>
    <row r="45" spans="1:7" ht="18">
      <c r="A45" s="3" t="s">
        <v>87</v>
      </c>
      <c r="B45" s="5">
        <v>0</v>
      </c>
      <c r="G45" s="3"/>
    </row>
    <row r="46" spans="1:2" ht="15">
      <c r="A46" t="s">
        <v>181</v>
      </c>
      <c r="B46" t="s">
        <v>182</v>
      </c>
    </row>
    <row r="51" spans="4:9" ht="15">
      <c r="D51" s="3"/>
      <c r="H51" s="1"/>
      <c r="I51" s="1"/>
    </row>
    <row r="53" ht="15">
      <c r="G53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4"/>
  <sheetViews>
    <sheetView zoomScale="130" zoomScaleNormal="130" zoomScalePageLayoutView="0" workbookViewId="0" topLeftCell="A1">
      <selection activeCell="B7" sqref="B7"/>
    </sheetView>
  </sheetViews>
  <sheetFormatPr defaultColWidth="9.140625" defaultRowHeight="15"/>
  <cols>
    <col min="1" max="1" width="16.140625" style="0" customWidth="1"/>
    <col min="2" max="2" width="23.28125" style="0" customWidth="1"/>
    <col min="3" max="3" width="24.00390625" style="0" customWidth="1"/>
    <col min="4" max="4" width="11.140625" style="0" customWidth="1"/>
    <col min="5" max="5" width="17.7109375" style="0" customWidth="1"/>
    <col min="6" max="6" width="17.8515625" style="0" customWidth="1"/>
    <col min="7" max="7" width="28.140625" style="0" bestFit="1" customWidth="1"/>
    <col min="8" max="8" width="8.57421875" style="0" customWidth="1"/>
  </cols>
  <sheetData>
    <row r="1" ht="15">
      <c r="A1" t="s">
        <v>193</v>
      </c>
    </row>
    <row r="2" ht="15">
      <c r="A2" s="1" t="s">
        <v>61</v>
      </c>
    </row>
    <row r="3" ht="15">
      <c r="A3" t="s">
        <v>6</v>
      </c>
    </row>
    <row r="4" spans="1:5" ht="17.25">
      <c r="A4" t="s">
        <v>24</v>
      </c>
      <c r="B4">
        <v>80</v>
      </c>
      <c r="C4" t="s">
        <v>68</v>
      </c>
      <c r="D4">
        <f>B4/1000</f>
        <v>0.08</v>
      </c>
      <c r="E4" t="s">
        <v>25</v>
      </c>
    </row>
    <row r="5" spans="1:3" ht="17.25">
      <c r="A5" s="2" t="s">
        <v>13</v>
      </c>
      <c r="B5">
        <v>1000</v>
      </c>
      <c r="C5" t="s">
        <v>16</v>
      </c>
    </row>
    <row r="6" spans="1:3" ht="15">
      <c r="A6" t="s">
        <v>14</v>
      </c>
      <c r="B6">
        <v>4.18</v>
      </c>
      <c r="C6" t="s">
        <v>62</v>
      </c>
    </row>
    <row r="7" spans="1:7" ht="18">
      <c r="A7" t="s">
        <v>7</v>
      </c>
      <c r="B7">
        <v>13</v>
      </c>
      <c r="C7" t="s">
        <v>10</v>
      </c>
      <c r="F7" s="5"/>
      <c r="G7" s="5"/>
    </row>
    <row r="8" spans="1:6" ht="15">
      <c r="A8" t="s">
        <v>63</v>
      </c>
      <c r="D8">
        <v>50</v>
      </c>
      <c r="E8" s="5" t="s">
        <v>10</v>
      </c>
      <c r="F8" s="5"/>
    </row>
    <row r="10" ht="15">
      <c r="A10" s="1" t="s">
        <v>12</v>
      </c>
    </row>
    <row r="11" ht="18">
      <c r="A11" t="s">
        <v>65</v>
      </c>
    </row>
    <row r="12" spans="2:5" ht="15">
      <c r="B12" s="3"/>
      <c r="C12" s="5"/>
      <c r="E12" s="4"/>
    </row>
    <row r="13" ht="15">
      <c r="A13" t="s">
        <v>67</v>
      </c>
    </row>
    <row r="14" ht="15">
      <c r="A14" t="s">
        <v>33</v>
      </c>
    </row>
    <row r="15" ht="15">
      <c r="A15" s="9"/>
    </row>
    <row r="17" ht="15">
      <c r="A17" t="s">
        <v>34</v>
      </c>
    </row>
    <row r="19" spans="1:4" ht="15">
      <c r="A19" t="s">
        <v>35</v>
      </c>
      <c r="B19" s="6" t="s">
        <v>37</v>
      </c>
      <c r="C19" s="3" t="s">
        <v>36</v>
      </c>
      <c r="D19" s="6" t="s">
        <v>38</v>
      </c>
    </row>
    <row r="20" spans="2:4" ht="15">
      <c r="B20" s="6"/>
      <c r="C20" s="3"/>
      <c r="D20" s="6"/>
    </row>
    <row r="21" spans="2:4" ht="15">
      <c r="B21" s="6"/>
      <c r="C21" s="3"/>
      <c r="D21" s="6"/>
    </row>
    <row r="22" spans="2:4" ht="15">
      <c r="B22" s="3" t="s">
        <v>45</v>
      </c>
      <c r="C22" s="5">
        <f>F8-B7</f>
        <v>-13</v>
      </c>
      <c r="D22" s="6"/>
    </row>
    <row r="23" spans="1:9" ht="15">
      <c r="A23" t="s">
        <v>23</v>
      </c>
      <c r="B23" t="s">
        <v>55</v>
      </c>
      <c r="C23" t="s">
        <v>69</v>
      </c>
      <c r="D23" s="6">
        <f>B5*D4*B6*(D8-B7)</f>
        <v>12372.8</v>
      </c>
      <c r="E23" s="1" t="s">
        <v>70</v>
      </c>
      <c r="H23" s="7"/>
      <c r="I23" s="1"/>
    </row>
    <row r="24" spans="4:5" ht="15">
      <c r="D24" s="7">
        <f>D23/1000</f>
        <v>12.3728</v>
      </c>
      <c r="E24" s="1" t="s">
        <v>9</v>
      </c>
    </row>
    <row r="25" spans="2:3" ht="15">
      <c r="B25" s="3"/>
      <c r="C25" s="5"/>
    </row>
    <row r="26" spans="2:3" ht="15">
      <c r="B26" s="3"/>
      <c r="C26" s="5"/>
    </row>
    <row r="27" ht="15">
      <c r="A27" s="9"/>
    </row>
    <row r="28" ht="15">
      <c r="A28" s="4"/>
    </row>
    <row r="29" ht="15">
      <c r="A29" s="3"/>
    </row>
    <row r="34" spans="4:9" ht="15">
      <c r="D34" s="3"/>
      <c r="H34" s="7"/>
      <c r="I34" s="1"/>
    </row>
    <row r="35" spans="2:3" ht="15">
      <c r="B35" s="3"/>
      <c r="C35" s="5"/>
    </row>
    <row r="36" spans="4:7" ht="15">
      <c r="D36" s="6"/>
      <c r="E36" s="1"/>
      <c r="F36" s="1"/>
      <c r="G36" s="1"/>
    </row>
    <row r="37" ht="15">
      <c r="A37" s="3"/>
    </row>
    <row r="42" spans="4:9" ht="15">
      <c r="D42" s="3"/>
      <c r="H42" s="1"/>
      <c r="I42" s="1"/>
    </row>
    <row r="44" ht="15">
      <c r="G44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15.421875" style="0" customWidth="1"/>
    <col min="2" max="2" width="16.421875" style="0" customWidth="1"/>
    <col min="3" max="3" width="11.421875" style="0" customWidth="1"/>
    <col min="4" max="4" width="11.140625" style="0" customWidth="1"/>
    <col min="5" max="5" width="12.00390625" style="0" customWidth="1"/>
    <col min="6" max="6" width="12.140625" style="0" customWidth="1"/>
    <col min="7" max="7" width="28.140625" style="0" bestFit="1" customWidth="1"/>
    <col min="8" max="8" width="8.57421875" style="0" customWidth="1"/>
  </cols>
  <sheetData>
    <row r="1" ht="15">
      <c r="A1" s="1" t="s">
        <v>188</v>
      </c>
    </row>
    <row r="2" ht="15">
      <c r="A2" s="1" t="s">
        <v>6</v>
      </c>
    </row>
    <row r="3" ht="15">
      <c r="A3" s="2"/>
    </row>
    <row r="4" spans="1:3" ht="18">
      <c r="A4" t="s">
        <v>102</v>
      </c>
      <c r="B4">
        <v>180</v>
      </c>
      <c r="C4" t="s">
        <v>70</v>
      </c>
    </row>
    <row r="5" spans="1:4" ht="18">
      <c r="A5" t="s">
        <v>103</v>
      </c>
      <c r="B5">
        <v>100</v>
      </c>
      <c r="C5" t="s">
        <v>70</v>
      </c>
      <c r="D5" t="s">
        <v>101</v>
      </c>
    </row>
    <row r="6" spans="1:4" ht="18">
      <c r="A6" t="s">
        <v>104</v>
      </c>
      <c r="B6">
        <v>-95</v>
      </c>
      <c r="C6" t="s">
        <v>70</v>
      </c>
      <c r="D6" t="s">
        <v>128</v>
      </c>
    </row>
    <row r="8" ht="15">
      <c r="A8" s="1" t="s">
        <v>12</v>
      </c>
    </row>
    <row r="9" spans="1:5" ht="18">
      <c r="A9" t="s">
        <v>105</v>
      </c>
      <c r="E9" s="3"/>
    </row>
    <row r="10" spans="1:3" ht="18">
      <c r="A10" t="s">
        <v>106</v>
      </c>
      <c r="B10" s="3"/>
      <c r="C10" s="5"/>
    </row>
    <row r="11" spans="2:3" ht="15">
      <c r="B11" s="4"/>
      <c r="C11" s="5"/>
    </row>
    <row r="12" ht="15">
      <c r="A12" t="s">
        <v>107</v>
      </c>
    </row>
    <row r="13" spans="1:4" ht="15">
      <c r="A13" t="s">
        <v>108</v>
      </c>
      <c r="D13" s="3"/>
    </row>
    <row r="14" spans="1:4" ht="18">
      <c r="A14" t="s">
        <v>109</v>
      </c>
      <c r="D14" s="3"/>
    </row>
    <row r="15" ht="15">
      <c r="A15" t="s">
        <v>110</v>
      </c>
    </row>
    <row r="16" spans="1:2" ht="18">
      <c r="A16" s="3" t="s">
        <v>111</v>
      </c>
      <c r="B16" t="s">
        <v>112</v>
      </c>
    </row>
    <row r="20" spans="1:4" ht="18">
      <c r="A20" t="s">
        <v>105</v>
      </c>
      <c r="B20" s="6"/>
      <c r="C20" s="3"/>
      <c r="D20" s="6"/>
    </row>
    <row r="21" spans="1:4" ht="15">
      <c r="A21" t="s">
        <v>136</v>
      </c>
      <c r="B21" s="6"/>
      <c r="C21" s="3"/>
      <c r="D21" s="6"/>
    </row>
    <row r="22" spans="2:4" ht="15">
      <c r="B22" s="6"/>
      <c r="C22" s="3"/>
      <c r="D22" s="6"/>
    </row>
    <row r="23" spans="1:9" ht="18">
      <c r="A23" t="s">
        <v>113</v>
      </c>
      <c r="D23" s="3"/>
      <c r="H23" s="7"/>
      <c r="I23" s="1"/>
    </row>
    <row r="25" ht="15">
      <c r="A25" t="s">
        <v>26</v>
      </c>
    </row>
    <row r="26" spans="1:5" ht="18">
      <c r="A26" t="s">
        <v>115</v>
      </c>
      <c r="B26" t="s">
        <v>114</v>
      </c>
      <c r="C26">
        <v>80</v>
      </c>
      <c r="D26" t="s">
        <v>70</v>
      </c>
      <c r="E26" t="s">
        <v>122</v>
      </c>
    </row>
    <row r="29" ht="18">
      <c r="A29" t="s">
        <v>106</v>
      </c>
    </row>
    <row r="30" ht="18">
      <c r="A30" t="s">
        <v>116</v>
      </c>
    </row>
    <row r="32" spans="1:3" ht="18">
      <c r="A32" t="s">
        <v>117</v>
      </c>
      <c r="B32" s="3" t="s">
        <v>111</v>
      </c>
      <c r="C32" t="s">
        <v>112</v>
      </c>
    </row>
    <row r="33" spans="1:5" ht="18">
      <c r="A33" t="s">
        <v>41</v>
      </c>
      <c r="B33" s="3" t="s">
        <v>118</v>
      </c>
      <c r="C33" s="12" t="s">
        <v>119</v>
      </c>
      <c r="D33">
        <f>-B5</f>
        <v>-100</v>
      </c>
      <c r="E33" t="s">
        <v>70</v>
      </c>
    </row>
    <row r="35" spans="1:4" ht="18">
      <c r="A35" t="s">
        <v>120</v>
      </c>
      <c r="B35">
        <f>D33+B6</f>
        <v>-195</v>
      </c>
      <c r="C35" t="s">
        <v>70</v>
      </c>
      <c r="D35" t="s">
        <v>121</v>
      </c>
    </row>
    <row r="38" spans="1:6" ht="15">
      <c r="A38" t="s">
        <v>123</v>
      </c>
      <c r="B38" s="6"/>
      <c r="C38" s="3"/>
      <c r="D38" s="6"/>
      <c r="F38" s="6"/>
    </row>
    <row r="39" ht="15">
      <c r="A39" s="8" t="s">
        <v>124</v>
      </c>
    </row>
    <row r="40" ht="15">
      <c r="A40" t="s">
        <v>125</v>
      </c>
    </row>
    <row r="41" spans="1:6" ht="18">
      <c r="A41" s="3" t="s">
        <v>127</v>
      </c>
      <c r="B41" t="s">
        <v>126</v>
      </c>
      <c r="F41" s="6"/>
    </row>
    <row r="42" spans="1:2" ht="15">
      <c r="A42">
        <f>B4+B35</f>
        <v>-15</v>
      </c>
      <c r="B42">
        <f>C26+B6</f>
        <v>-15</v>
      </c>
    </row>
    <row r="45" spans="4:9" ht="15">
      <c r="D45" s="3"/>
      <c r="H45" s="7"/>
      <c r="I45" s="1"/>
    </row>
    <row r="46" spans="6:7" ht="15">
      <c r="F46" s="3"/>
      <c r="G46" s="5"/>
    </row>
    <row r="47" ht="15">
      <c r="G47" s="3"/>
    </row>
    <row r="53" spans="4:9" ht="15">
      <c r="D53" s="3"/>
      <c r="H53" s="1"/>
      <c r="I53" s="1"/>
    </row>
    <row r="55" ht="15">
      <c r="G55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15.421875" style="0" customWidth="1"/>
    <col min="2" max="2" width="16.421875" style="0" customWidth="1"/>
    <col min="3" max="3" width="11.421875" style="0" customWidth="1"/>
    <col min="4" max="4" width="11.140625" style="0" customWidth="1"/>
    <col min="5" max="5" width="12.00390625" style="0" customWidth="1"/>
    <col min="6" max="6" width="12.140625" style="0" customWidth="1"/>
    <col min="7" max="7" width="28.140625" style="0" bestFit="1" customWidth="1"/>
    <col min="8" max="8" width="8.57421875" style="0" customWidth="1"/>
  </cols>
  <sheetData>
    <row r="1" ht="15">
      <c r="A1" s="1" t="s">
        <v>189</v>
      </c>
    </row>
    <row r="2" ht="15">
      <c r="A2" s="1" t="s">
        <v>6</v>
      </c>
    </row>
    <row r="3" spans="1:3" ht="15">
      <c r="A3" t="s">
        <v>135</v>
      </c>
      <c r="B3">
        <v>60</v>
      </c>
      <c r="C3" t="s">
        <v>70</v>
      </c>
    </row>
    <row r="4" spans="1:4" ht="15">
      <c r="A4" t="s">
        <v>1</v>
      </c>
      <c r="B4">
        <v>-100</v>
      </c>
      <c r="C4" t="s">
        <v>70</v>
      </c>
      <c r="D4" t="s">
        <v>128</v>
      </c>
    </row>
    <row r="5" spans="1:4" ht="15">
      <c r="A5" t="s">
        <v>132</v>
      </c>
      <c r="B5">
        <v>250</v>
      </c>
      <c r="C5" t="s">
        <v>70</v>
      </c>
      <c r="D5" t="s">
        <v>129</v>
      </c>
    </row>
    <row r="8" ht="15">
      <c r="A8" s="1" t="s">
        <v>12</v>
      </c>
    </row>
    <row r="9" spans="1:5" ht="15">
      <c r="A9" t="s">
        <v>131</v>
      </c>
      <c r="E9" s="3"/>
    </row>
    <row r="10" spans="1:3" ht="15">
      <c r="A10" t="s">
        <v>133</v>
      </c>
      <c r="B10" s="3"/>
      <c r="C10" s="5"/>
    </row>
    <row r="11" spans="2:3" ht="15">
      <c r="B11" s="4"/>
      <c r="C11" s="5"/>
    </row>
    <row r="12" ht="15">
      <c r="A12" t="s">
        <v>30</v>
      </c>
    </row>
    <row r="13" spans="1:4" ht="15">
      <c r="A13" t="s">
        <v>136</v>
      </c>
      <c r="B13" s="6"/>
      <c r="C13" s="3"/>
      <c r="D13" s="6"/>
    </row>
    <row r="14" spans="1:4" ht="18">
      <c r="A14" t="s">
        <v>130</v>
      </c>
      <c r="D14" s="3"/>
    </row>
    <row r="15" ht="15">
      <c r="A15" t="s">
        <v>26</v>
      </c>
    </row>
    <row r="16" spans="1:4" ht="18">
      <c r="A16" t="s">
        <v>134</v>
      </c>
      <c r="B16">
        <f>B3+B4</f>
        <v>-40</v>
      </c>
      <c r="C16" t="s">
        <v>70</v>
      </c>
      <c r="D16" t="s">
        <v>121</v>
      </c>
    </row>
    <row r="20" ht="15">
      <c r="A20" t="s">
        <v>40</v>
      </c>
    </row>
    <row r="21" spans="1:4" ht="15">
      <c r="A21" t="s">
        <v>136</v>
      </c>
      <c r="B21" s="6"/>
      <c r="C21" s="3"/>
      <c r="D21" s="6"/>
    </row>
    <row r="22" spans="1:4" ht="18">
      <c r="A22" t="s">
        <v>137</v>
      </c>
      <c r="D22" s="3"/>
    </row>
    <row r="23" spans="1:9" ht="15">
      <c r="A23" t="s">
        <v>26</v>
      </c>
      <c r="H23" s="7"/>
      <c r="I23" s="1"/>
    </row>
    <row r="24" spans="1:4" ht="18">
      <c r="A24" t="s">
        <v>138</v>
      </c>
      <c r="B24">
        <f>B3+B5</f>
        <v>310</v>
      </c>
      <c r="C24" t="s">
        <v>70</v>
      </c>
      <c r="D24" t="s">
        <v>139</v>
      </c>
    </row>
    <row r="32" ht="15">
      <c r="B32" s="3"/>
    </row>
    <row r="33" spans="2:3" ht="15">
      <c r="B33" s="3"/>
      <c r="C33" s="12"/>
    </row>
    <row r="38" spans="2:6" ht="15">
      <c r="B38" s="6"/>
      <c r="C38" s="3"/>
      <c r="D38" s="6"/>
      <c r="F38" s="6"/>
    </row>
    <row r="39" ht="15">
      <c r="A39" s="8"/>
    </row>
    <row r="41" spans="1:6" ht="15">
      <c r="A41" s="3"/>
      <c r="F41" s="6"/>
    </row>
    <row r="45" spans="4:9" ht="15">
      <c r="D45" s="3"/>
      <c r="H45" s="7"/>
      <c r="I45" s="1"/>
    </row>
    <row r="46" spans="6:7" ht="15">
      <c r="F46" s="3"/>
      <c r="G46" s="5"/>
    </row>
    <row r="47" ht="15">
      <c r="G47" s="3"/>
    </row>
    <row r="53" spans="4:9" ht="15">
      <c r="D53" s="3"/>
      <c r="H53" s="1"/>
      <c r="I53" s="1"/>
    </row>
    <row r="55" ht="15">
      <c r="G55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15.421875" style="0" customWidth="1"/>
    <col min="2" max="2" width="16.421875" style="0" customWidth="1"/>
    <col min="3" max="3" width="11.421875" style="0" customWidth="1"/>
    <col min="4" max="4" width="11.140625" style="0" customWidth="1"/>
    <col min="5" max="5" width="12.00390625" style="0" customWidth="1"/>
    <col min="6" max="6" width="12.140625" style="0" customWidth="1"/>
    <col min="7" max="7" width="28.140625" style="0" bestFit="1" customWidth="1"/>
    <col min="8" max="8" width="8.57421875" style="0" customWidth="1"/>
  </cols>
  <sheetData>
    <row r="1" ht="15">
      <c r="A1" s="1" t="s">
        <v>198</v>
      </c>
    </row>
    <row r="2" ht="15">
      <c r="A2" s="1" t="s">
        <v>6</v>
      </c>
    </row>
    <row r="4" spans="1:4" ht="18">
      <c r="A4" t="s">
        <v>195</v>
      </c>
      <c r="B4">
        <v>100</v>
      </c>
      <c r="C4" t="s">
        <v>70</v>
      </c>
      <c r="D4" t="s">
        <v>128</v>
      </c>
    </row>
    <row r="5" spans="1:4" ht="18">
      <c r="A5" t="s">
        <v>194</v>
      </c>
      <c r="B5">
        <v>-100</v>
      </c>
      <c r="C5" t="s">
        <v>70</v>
      </c>
      <c r="D5" t="s">
        <v>129</v>
      </c>
    </row>
    <row r="6" spans="1:4" ht="18">
      <c r="A6" t="s">
        <v>196</v>
      </c>
      <c r="B6">
        <v>30</v>
      </c>
      <c r="C6" t="s">
        <v>70</v>
      </c>
      <c r="D6" t="s">
        <v>128</v>
      </c>
    </row>
    <row r="8" ht="15">
      <c r="A8" s="1" t="s">
        <v>12</v>
      </c>
    </row>
    <row r="9" spans="1:5" ht="15">
      <c r="A9" t="s">
        <v>135</v>
      </c>
      <c r="E9" s="3"/>
    </row>
    <row r="10" spans="2:3" ht="15">
      <c r="B10" s="3"/>
      <c r="C10" s="5"/>
    </row>
    <row r="11" spans="1:4" ht="15">
      <c r="A11" t="s">
        <v>197</v>
      </c>
      <c r="B11" s="6"/>
      <c r="C11" s="3"/>
      <c r="D11" s="6"/>
    </row>
    <row r="12" spans="1:4" ht="18">
      <c r="A12" t="s">
        <v>130</v>
      </c>
      <c r="B12">
        <f>B5+B6-B4</f>
        <v>-170</v>
      </c>
      <c r="C12" t="s">
        <v>70</v>
      </c>
      <c r="D12" t="s">
        <v>121</v>
      </c>
    </row>
    <row r="19" spans="2:4" ht="15">
      <c r="B19" s="6"/>
      <c r="C19" s="3"/>
      <c r="D19" s="6"/>
    </row>
    <row r="20" ht="15">
      <c r="D20" s="3"/>
    </row>
    <row r="21" spans="8:9" ht="15">
      <c r="H21" s="7"/>
      <c r="I21" s="1"/>
    </row>
    <row r="30" ht="15">
      <c r="B30" s="3"/>
    </row>
    <row r="31" spans="2:3" ht="15">
      <c r="B31" s="3"/>
      <c r="C31" s="12"/>
    </row>
    <row r="36" spans="2:6" ht="15">
      <c r="B36" s="6"/>
      <c r="C36" s="3"/>
      <c r="D36" s="6"/>
      <c r="F36" s="6"/>
    </row>
    <row r="37" ht="15">
      <c r="A37" s="8"/>
    </row>
    <row r="39" spans="1:6" ht="15">
      <c r="A39" s="3"/>
      <c r="F39" s="6"/>
    </row>
    <row r="43" spans="4:9" ht="15">
      <c r="D43" s="3"/>
      <c r="H43" s="7"/>
      <c r="I43" s="1"/>
    </row>
    <row r="44" spans="6:7" ht="15">
      <c r="F44" s="3"/>
      <c r="G44" s="5"/>
    </row>
    <row r="45" ht="15">
      <c r="G45" s="3"/>
    </row>
    <row r="51" spans="4:9" ht="15">
      <c r="D51" s="3"/>
      <c r="H51" s="1"/>
      <c r="I51" s="1"/>
    </row>
    <row r="53" ht="15">
      <c r="G53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2017-11-06T15:23:24Z</cp:lastPrinted>
  <dcterms:created xsi:type="dcterms:W3CDTF">2017-11-05T07:51:52Z</dcterms:created>
  <dcterms:modified xsi:type="dcterms:W3CDTF">2018-10-17T16:18:29Z</dcterms:modified>
  <cp:category/>
  <cp:version/>
  <cp:contentType/>
  <cp:contentStatus/>
</cp:coreProperties>
</file>